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8555" tabRatio="600" firstSheet="0" activeTab="0" autoFilterDateGrouping="1"/>
  </bookViews>
  <sheets>
    <sheet xmlns:r="http://schemas.openxmlformats.org/officeDocument/2006/relationships" name="Main Sheet" sheetId="1" state="visible" r:id="rId1"/>
    <sheet xmlns:r="http://schemas.openxmlformats.org/officeDocument/2006/relationships" name="Members" sheetId="2" state="visible" r:id="rId2"/>
    <sheet xmlns:r="http://schemas.openxmlformats.org/officeDocument/2006/relationships" name="Marketing" sheetId="3" state="visible" r:id="rId3"/>
    <sheet xmlns:r="http://schemas.openxmlformats.org/officeDocument/2006/relationships" name="GK Budget" sheetId="4" state="visible" r:id="rId4"/>
    <sheet xmlns:r="http://schemas.openxmlformats.org/officeDocument/2006/relationships" name="Groundstaff salary and catg" sheetId="5" state="visible" r:id="rId5"/>
  </sheets>
  <externalReferences>
    <externalReference xmlns:r="http://schemas.openxmlformats.org/officeDocument/2006/relationships" r:id="rId6"/>
    <externalReference xmlns:r="http://schemas.openxmlformats.org/officeDocument/2006/relationships" r:id="rId7"/>
  </externalReferences>
  <definedNames/>
  <calcPr calcId="191029" fullCalcOnLoad="1"/>
</workbook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dd\-mm\-yy;@"/>
    <numFmt numFmtId="166" formatCode="#,###,##0.00;\-#,###,##0.00;"/>
    <numFmt numFmtId="167" formatCode="_-* #,##0\ &quot;€&quot;_-;\-* #,##0\ &quot;€&quot;_-;_-* &quot;-&quot;??\ &quot;€&quot;_-;_-@_-"/>
    <numFmt numFmtId="168" formatCode="#,###,##0.000;\-#,###,##0.000;"/>
    <numFmt numFmtId="169" formatCode="#,###,##0.0;\-#,###,##0.0;"/>
    <numFmt numFmtId="170" formatCode="&quot;€&quot;\ #,##0;\-&quot;€&quot;\ #,##0;&quot;€&quot;\ #,##0"/>
    <numFmt numFmtId="171" formatCode="0_ ;\-0\ "/>
    <numFmt numFmtId="172" formatCode="0.0"/>
    <numFmt numFmtId="173" formatCode="0_);[Red]\(0\)"/>
    <numFmt numFmtId="174" formatCode="0.0%"/>
    <numFmt numFmtId="175" formatCode="0&quot; &quot;;[Red]&quot;(&quot;0&quot;)&quot;"/>
    <numFmt numFmtId="176" formatCode="0_);[Red]\(0.0%\)"/>
    <numFmt numFmtId="177" formatCode="_-* #,##0\ &quot;£&quot;_-;\-* #,##0\ &quot;£&quot;_-;_-* &quot;-&quot;??\ &quot;£&quot;_-;_-@_-"/>
  </numFmts>
  <fonts count="54">
    <font>
      <name val="Calibri"/>
      <charset val="134"/>
      <color theme="1"/>
      <sz val="11"/>
      <scheme val="minor"/>
    </font>
    <font>
      <name val="Arial"/>
      <charset val="134"/>
      <b val="1"/>
      <color theme="1"/>
      <sz val="10"/>
    </font>
    <font>
      <name val="Arial"/>
      <charset val="134"/>
      <color theme="1"/>
      <sz val="10"/>
    </font>
    <font>
      <name val="Arial"/>
      <charset val="134"/>
      <b val="1"/>
      <color rgb="FFFF0000"/>
      <sz val="10"/>
    </font>
    <font>
      <name val="Calibri"/>
      <charset val="134"/>
      <color theme="1"/>
      <sz val="11"/>
    </font>
    <font>
      <name val="Arial"/>
      <charset val="134"/>
      <sz val="10"/>
    </font>
    <font>
      <name val="Calibri"/>
      <charset val="134"/>
      <b val="1"/>
      <sz val="11"/>
    </font>
    <font>
      <name val="Calibri"/>
      <charset val="134"/>
      <sz val="11"/>
    </font>
    <font>
      <name val="Calibri"/>
      <charset val="134"/>
      <b val="1"/>
      <color theme="1"/>
      <sz val="14"/>
      <scheme val="minor"/>
    </font>
    <font>
      <name val="Arial"/>
      <charset val="134"/>
      <b val="1"/>
      <sz val="10"/>
    </font>
    <font>
      <name val="Calibri"/>
      <charset val="134"/>
      <b val="1"/>
      <color indexed="8"/>
      <sz val="11"/>
    </font>
    <font>
      <name val="Calibri"/>
      <charset val="134"/>
      <b val="1"/>
      <color theme="1"/>
      <sz val="11"/>
      <scheme val="minor"/>
    </font>
    <font>
      <name val="Calibri"/>
      <charset val="134"/>
      <b val="1"/>
      <sz val="11"/>
      <scheme val="minor"/>
    </font>
    <font>
      <name val="Calibri"/>
      <charset val="134"/>
      <sz val="11"/>
      <scheme val="minor"/>
    </font>
    <font>
      <name val="Calibri"/>
      <charset val="134"/>
      <b val="1"/>
      <sz val="16"/>
      <scheme val="minor"/>
    </font>
    <font>
      <name val="Calibri"/>
      <charset val="134"/>
      <b val="1"/>
      <color rgb="FF000000"/>
      <sz val="11"/>
    </font>
    <font>
      <name val="Calibri"/>
      <charset val="134"/>
      <i val="1"/>
      <sz val="11"/>
      <scheme val="minor"/>
    </font>
    <font>
      <name val="Calibri"/>
      <charset val="134"/>
      <color theme="1"/>
      <sz val="11"/>
      <u val="single"/>
      <scheme val="minor"/>
    </font>
    <font>
      <name val="Arial"/>
      <charset val="134"/>
      <i val="1"/>
      <sz val="10"/>
    </font>
    <font>
      <name val="Calibri"/>
      <charset val="134"/>
      <color rgb="FF000000"/>
      <sz val="11"/>
      <u val="single"/>
    </font>
    <font>
      <name val="Arial"/>
      <charset val="134"/>
      <color rgb="FF000000"/>
      <sz val="10"/>
    </font>
    <font>
      <name val="Calibri"/>
      <charset val="134"/>
      <b val="1"/>
      <color theme="1"/>
      <sz val="11"/>
    </font>
    <font>
      <name val="Calibri"/>
      <charset val="134"/>
      <b val="1"/>
      <sz val="11"/>
      <u val="single"/>
      <scheme val="minor"/>
    </font>
    <font>
      <name val="Calibri"/>
      <charset val="134"/>
      <color rgb="FFFF0000"/>
      <sz val="11"/>
    </font>
    <font>
      <name val="Calibri"/>
      <charset val="134"/>
      <b val="1"/>
      <i val="1"/>
      <sz val="11"/>
      <scheme val="minor"/>
    </font>
    <font>
      <name val="Arial"/>
      <charset val="134"/>
      <b val="1"/>
      <i val="1"/>
      <sz val="10"/>
    </font>
    <font>
      <name val="Open Sans"/>
      <charset val="134"/>
      <b val="1"/>
      <sz val="10"/>
    </font>
    <font>
      <name val="Open Sans"/>
      <charset val="134"/>
      <sz val="10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  <font>
      <name val="Calibri"/>
      <charset val="134"/>
      <color rgb="FF000000"/>
      <sz val="11"/>
    </font>
    <font>
      <name val="Arial"/>
      <charset val="134"/>
      <b val="1"/>
      <color indexed="10"/>
      <sz val="10"/>
    </font>
    <font>
      <name val="Tahoma"/>
      <charset val="134"/>
      <sz val="9"/>
    </font>
    <font>
      <name val="Tahoma"/>
      <charset val="134"/>
      <b val="1"/>
      <color rgb="FF000000"/>
      <sz val="9"/>
    </font>
    <font>
      <name val="Tahoma"/>
      <charset val="134"/>
      <color rgb="FF000000"/>
      <sz val="9"/>
    </font>
    <font>
      <name val="Tahoma"/>
      <charset val="134"/>
      <b val="1"/>
      <sz val="9"/>
    </font>
  </fonts>
  <fills count="39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/>
      <diagonal/>
    </border>
  </borders>
  <cellStyleXfs count="51">
    <xf numFmtId="0" fontId="28" fillId="0" borderId="0"/>
    <xf numFmtId="43" fontId="28" fillId="0" borderId="0" applyAlignment="1">
      <alignment vertical="center"/>
    </xf>
    <xf numFmtId="164" fontId="28" fillId="0" borderId="0"/>
    <xf numFmtId="9" fontId="28" fillId="0" borderId="0"/>
    <xf numFmtId="41" fontId="28" fillId="0" borderId="0" applyAlignment="1">
      <alignment vertical="center"/>
    </xf>
    <xf numFmtId="42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28" fillId="8" borderId="49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50" applyAlignment="1">
      <alignment vertical="center"/>
    </xf>
    <xf numFmtId="0" fontId="35" fillId="0" borderId="50" applyAlignment="1">
      <alignment vertical="center"/>
    </xf>
    <xf numFmtId="0" fontId="36" fillId="0" borderId="51" applyAlignment="1">
      <alignment vertical="center"/>
    </xf>
    <xf numFmtId="0" fontId="36" fillId="0" borderId="0" applyAlignment="1">
      <alignment vertical="center"/>
    </xf>
    <xf numFmtId="0" fontId="37" fillId="9" borderId="52" applyAlignment="1">
      <alignment vertical="center"/>
    </xf>
    <xf numFmtId="0" fontId="38" fillId="10" borderId="53" applyAlignment="1">
      <alignment vertical="center"/>
    </xf>
    <xf numFmtId="0" fontId="39" fillId="10" borderId="52" applyAlignment="1">
      <alignment vertical="center"/>
    </xf>
    <xf numFmtId="0" fontId="40" fillId="11" borderId="54" applyAlignment="1">
      <alignment vertical="center"/>
    </xf>
    <xf numFmtId="0" fontId="41" fillId="0" borderId="55" applyAlignment="1">
      <alignment vertical="center"/>
    </xf>
    <xf numFmtId="0" fontId="42" fillId="0" borderId="56" applyAlignment="1">
      <alignment vertical="center"/>
    </xf>
    <xf numFmtId="0" fontId="43" fillId="12" borderId="0" applyAlignment="1">
      <alignment vertical="center"/>
    </xf>
    <xf numFmtId="0" fontId="44" fillId="13" borderId="0" applyAlignment="1">
      <alignment vertical="center"/>
    </xf>
    <xf numFmtId="0" fontId="45" fillId="14" borderId="0" applyAlignment="1">
      <alignment vertical="center"/>
    </xf>
    <xf numFmtId="0" fontId="46" fillId="15" borderId="0" applyAlignment="1">
      <alignment vertical="center"/>
    </xf>
    <xf numFmtId="0" fontId="47" fillId="16" borderId="0" applyAlignment="1">
      <alignment vertical="center"/>
    </xf>
    <xf numFmtId="0" fontId="47" fillId="17" borderId="0" applyAlignment="1">
      <alignment vertical="center"/>
    </xf>
    <xf numFmtId="0" fontId="46" fillId="18" borderId="0" applyAlignment="1">
      <alignment vertical="center"/>
    </xf>
    <xf numFmtId="0" fontId="46" fillId="19" borderId="0" applyAlignment="1">
      <alignment vertical="center"/>
    </xf>
    <xf numFmtId="0" fontId="47" fillId="20" borderId="0" applyAlignment="1">
      <alignment vertical="center"/>
    </xf>
    <xf numFmtId="0" fontId="47" fillId="21" borderId="0" applyAlignment="1">
      <alignment vertical="center"/>
    </xf>
    <xf numFmtId="0" fontId="46" fillId="22" borderId="0" applyAlignment="1">
      <alignment vertical="center"/>
    </xf>
    <xf numFmtId="0" fontId="46" fillId="23" borderId="0" applyAlignment="1">
      <alignment vertical="center"/>
    </xf>
    <xf numFmtId="0" fontId="47" fillId="24" borderId="0" applyAlignment="1">
      <alignment vertical="center"/>
    </xf>
    <xf numFmtId="0" fontId="47" fillId="25" borderId="0" applyAlignment="1">
      <alignment vertical="center"/>
    </xf>
    <xf numFmtId="0" fontId="46" fillId="26" borderId="0" applyAlignment="1">
      <alignment vertical="center"/>
    </xf>
    <xf numFmtId="0" fontId="46" fillId="27" borderId="0" applyAlignment="1">
      <alignment vertical="center"/>
    </xf>
    <xf numFmtId="0" fontId="47" fillId="28" borderId="0" applyAlignment="1">
      <alignment vertical="center"/>
    </xf>
    <xf numFmtId="0" fontId="47" fillId="29" borderId="0" applyAlignment="1">
      <alignment vertical="center"/>
    </xf>
    <xf numFmtId="0" fontId="46" fillId="30" borderId="0" applyAlignment="1">
      <alignment vertical="center"/>
    </xf>
    <xf numFmtId="0" fontId="46" fillId="31" borderId="0" applyAlignment="1">
      <alignment vertical="center"/>
    </xf>
    <xf numFmtId="0" fontId="47" fillId="32" borderId="0" applyAlignment="1">
      <alignment vertical="center"/>
    </xf>
    <xf numFmtId="0" fontId="47" fillId="33" borderId="0" applyAlignment="1">
      <alignment vertical="center"/>
    </xf>
    <xf numFmtId="0" fontId="46" fillId="34" borderId="0" applyAlignment="1">
      <alignment vertical="center"/>
    </xf>
    <xf numFmtId="0" fontId="46" fillId="35" borderId="0" applyAlignment="1">
      <alignment vertical="center"/>
    </xf>
    <xf numFmtId="0" fontId="47" fillId="36" borderId="0" applyAlignment="1">
      <alignment vertical="center"/>
    </xf>
    <xf numFmtId="0" fontId="47" fillId="37" borderId="0" applyAlignment="1">
      <alignment vertical="center"/>
    </xf>
    <xf numFmtId="0" fontId="46" fillId="38" borderId="0" applyAlignment="1">
      <alignment vertical="center"/>
    </xf>
    <xf numFmtId="0" fontId="5" fillId="0" borderId="0"/>
    <xf numFmtId="0" fontId="48" fillId="0" borderId="0"/>
  </cellStyleXfs>
  <cellXfs count="365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164" fontId="1" fillId="0" borderId="0" applyAlignment="1" pivotButton="0" quotePrefix="0" xfId="2">
      <alignment horizontal="center" vertical="center"/>
    </xf>
    <xf numFmtId="0" fontId="1" fillId="0" borderId="1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5" applyAlignment="1" pivotButton="0" quotePrefix="0" xfId="0">
      <alignment vertical="center"/>
    </xf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7" fontId="1" fillId="0" borderId="4" applyAlignment="1" pivotButton="0" quotePrefix="0" xfId="2">
      <alignment horizontal="center" vertical="center"/>
    </xf>
    <xf numFmtId="0" fontId="1" fillId="0" borderId="7" applyAlignment="1" pivotButton="0" quotePrefix="0" xfId="0">
      <alignment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/>
    </xf>
    <xf numFmtId="167" fontId="1" fillId="2" borderId="10" applyAlignment="1" pivotButton="0" quotePrefix="0" xfId="2">
      <alignment horizontal="center" vertical="center"/>
    </xf>
    <xf numFmtId="0" fontId="1" fillId="2" borderId="5" applyAlignment="1" pivotButton="0" quotePrefix="0" xfId="0">
      <alignment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0" fontId="1" fillId="2" borderId="11" applyAlignment="1" pivotButton="0" quotePrefix="0" xfId="0">
      <alignment horizontal="center" vertical="center"/>
    </xf>
    <xf numFmtId="167" fontId="1" fillId="2" borderId="12" applyAlignment="1" pivotButton="0" quotePrefix="0" xfId="2">
      <alignment horizontal="center" vertical="center"/>
    </xf>
    <xf numFmtId="0" fontId="3" fillId="2" borderId="13" applyAlignment="1" pivotButton="0" quotePrefix="0" xfId="0">
      <alignment vertical="center"/>
    </xf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 wrapText="1"/>
    </xf>
    <xf numFmtId="167" fontId="1" fillId="0" borderId="10" applyAlignment="1" pivotButton="0" quotePrefix="0" xfId="2">
      <alignment horizontal="center" vertical="center"/>
    </xf>
    <xf numFmtId="165" fontId="1" fillId="0" borderId="6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 wrapText="1"/>
    </xf>
    <xf numFmtId="167" fontId="1" fillId="0" borderId="16" applyAlignment="1" pivotButton="0" quotePrefix="0" xfId="2">
      <alignment horizontal="center" vertical="center"/>
    </xf>
    <xf numFmtId="0" fontId="1" fillId="0" borderId="17" applyAlignment="1" pivotButton="0" quotePrefix="0" xfId="0">
      <alignment vertical="center"/>
    </xf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0" fontId="1" fillId="2" borderId="17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0" fontId="3" fillId="2" borderId="17" applyAlignment="1" pivotButton="0" quotePrefix="0" xfId="0">
      <alignment horizontal="center" vertical="center"/>
    </xf>
    <xf numFmtId="0" fontId="0" fillId="0" borderId="18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0" fontId="0" fillId="0" borderId="18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 wrapText="1"/>
    </xf>
    <xf numFmtId="167" fontId="1" fillId="0" borderId="12" applyAlignment="1" pivotButton="0" quotePrefix="0" xfId="2">
      <alignment horizontal="center" vertical="center"/>
    </xf>
    <xf numFmtId="0" fontId="3" fillId="2" borderId="13" applyAlignment="1" pivotButton="0" quotePrefix="0" xfId="0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 wrapText="1"/>
    </xf>
    <xf numFmtId="0" fontId="1" fillId="2" borderId="15" applyAlignment="1" pivotButton="0" quotePrefix="0" xfId="0">
      <alignment horizontal="center" vertical="center" wrapText="1"/>
    </xf>
    <xf numFmtId="167" fontId="1" fillId="2" borderId="16" applyAlignment="1" pivotButton="0" quotePrefix="0" xfId="2">
      <alignment horizontal="center" vertical="center"/>
    </xf>
    <xf numFmtId="0" fontId="1" fillId="2" borderId="11" applyAlignment="1" pivotButton="0" quotePrefix="0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14" applyAlignment="1" pivotButton="0" quotePrefix="0" xfId="0">
      <alignment horizontal="center" vertical="center"/>
    </xf>
    <xf numFmtId="0" fontId="1" fillId="0" borderId="19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0" fontId="1" fillId="0" borderId="13" applyAlignment="1" pivotButton="0" quotePrefix="0" xfId="0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0">
      <alignment horizontal="right" vertical="center"/>
    </xf>
    <xf numFmtId="0" fontId="1" fillId="0" borderId="21" applyAlignment="1" pivotButton="0" quotePrefix="0" xfId="0">
      <alignment horizontal="center" vertical="center"/>
    </xf>
    <xf numFmtId="0" fontId="1" fillId="0" borderId="22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9" fontId="2" fillId="0" borderId="8" applyAlignment="1" pivotButton="0" quotePrefix="0" xfId="3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9" fontId="2" fillId="0" borderId="6" applyAlignment="1" pivotButton="0" quotePrefix="0" xfId="3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9" fontId="2" fillId="0" borderId="14" applyAlignment="1" pivotButton="0" quotePrefix="0" xfId="3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166" fontId="2" fillId="0" borderId="27" applyAlignment="1" pivotButton="0" quotePrefix="0" xfId="0">
      <alignment vertical="center"/>
    </xf>
    <xf numFmtId="9" fontId="2" fillId="0" borderId="18" applyAlignment="1" pivotButton="0" quotePrefix="0" xfId="3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6" fontId="2" fillId="2" borderId="31" applyAlignment="1" pivotButton="0" quotePrefix="0" xfId="0">
      <alignment vertical="center"/>
    </xf>
    <xf numFmtId="0" fontId="0" fillId="0" borderId="30" applyAlignment="1" pivotButton="0" quotePrefix="0" xfId="0">
      <alignment vertical="center"/>
    </xf>
    <xf numFmtId="0" fontId="0" fillId="0" borderId="31" applyAlignment="1" pivotButton="0" quotePrefix="0" xfId="0">
      <alignment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9" fontId="2" fillId="0" borderId="20" applyAlignment="1" pivotButton="0" quotePrefix="0" xfId="3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0" fontId="1" fillId="0" borderId="21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0" fontId="0" fillId="0" borderId="34" applyAlignment="1" pivotButton="0" quotePrefix="0" xfId="0">
      <alignment vertical="center"/>
    </xf>
    <xf numFmtId="166" fontId="1" fillId="3" borderId="0" applyAlignment="1" pivotButton="0" quotePrefix="0" xfId="0">
      <alignment vertical="center"/>
    </xf>
    <xf numFmtId="0" fontId="0" fillId="0" borderId="35" pivotButton="0" quotePrefix="0" xfId="0"/>
    <xf numFmtId="0" fontId="0" fillId="0" borderId="35" applyAlignment="1" pivotButton="0" quotePrefix="0" xfId="0">
      <alignment horizontal="center"/>
    </xf>
    <xf numFmtId="0" fontId="0" fillId="4" borderId="35" applyAlignment="1" pivotButton="0" quotePrefix="0" xfId="0">
      <alignment horizontal="center"/>
    </xf>
    <xf numFmtId="0" fontId="6" fillId="0" borderId="35" applyAlignment="1" pivotButton="0" quotePrefix="0" xfId="0">
      <alignment horizontal="center"/>
    </xf>
    <xf numFmtId="0" fontId="0" fillId="0" borderId="0" applyAlignment="1" pivotButton="0" quotePrefix="0" xfId="0">
      <alignment vertical="top"/>
    </xf>
    <xf numFmtId="0" fontId="6" fillId="0" borderId="0" applyAlignment="1" pivotButton="0" quotePrefix="0" xfId="0">
      <alignment vertical="top"/>
    </xf>
    <xf numFmtId="0" fontId="0" fillId="0" borderId="36" pivotButton="0" quotePrefix="0" xfId="0"/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0" fontId="6" fillId="0" borderId="36" pivotButton="0" quotePrefix="0" xfId="0"/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0" fontId="7" fillId="0" borderId="36" pivotButton="0" quotePrefix="0" xfId="0"/>
    <xf numFmtId="170" fontId="8" fillId="4" borderId="0" applyAlignment="1" pivotButton="0" quotePrefix="0" xfId="0">
      <alignment horizontal="center"/>
    </xf>
    <xf numFmtId="1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1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0" fontId="11" fillId="0" borderId="0" applyAlignment="1" pivotButton="0" quotePrefix="0" xfId="0">
      <alignment horizontal="center"/>
    </xf>
    <xf numFmtId="0" fontId="8" fillId="0" borderId="0" pivotButton="0" quotePrefix="0" xfId="0"/>
    <xf numFmtId="0" fontId="0" fillId="0" borderId="0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0" fontId="11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/>
    </xf>
    <xf numFmtId="1" fontId="11" fillId="0" borderId="37" applyAlignment="1" pivotButton="0" quotePrefix="0" xfId="0">
      <alignment horizontal="center"/>
    </xf>
    <xf numFmtId="1" fontId="0" fillId="5" borderId="38" applyAlignment="1" pivotButton="0" quotePrefix="0" xfId="0">
      <alignment horizontal="center"/>
    </xf>
    <xf numFmtId="1" fontId="11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71" fontId="0" fillId="0" borderId="0" applyAlignment="1" pivotButton="0" quotePrefix="0" xfId="2">
      <alignment horizontal="right" vertical="center"/>
    </xf>
    <xf numFmtId="0" fontId="11" fillId="6" borderId="0" pivotButton="0" quotePrefix="0" xfId="0"/>
    <xf numFmtId="1" fontId="0" fillId="5" borderId="0" applyAlignment="1" pivotButton="0" quotePrefix="0" xfId="0">
      <alignment horizontal="center"/>
    </xf>
    <xf numFmtId="1" fontId="0" fillId="5" borderId="39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0" fontId="11" fillId="0" borderId="1" applyAlignment="1" pivotButton="0" quotePrefix="0" xfId="0">
      <alignment horizontal="center"/>
    </xf>
    <xf numFmtId="0" fontId="11" fillId="0" borderId="40" applyAlignment="1" pivotButton="0" quotePrefix="0" xfId="0">
      <alignment horizontal="center"/>
    </xf>
    <xf numFmtId="0" fontId="11" fillId="0" borderId="41" applyAlignment="1" pivotButton="0" quotePrefix="0" xfId="0">
      <alignment horizontal="center" wrapText="1"/>
    </xf>
    <xf numFmtId="0" fontId="11" fillId="0" borderId="42" pivotButton="0" quotePrefix="0" xfId="0"/>
    <xf numFmtId="0" fontId="11" fillId="0" borderId="43" applyAlignment="1" pivotButton="0" quotePrefix="0" xfId="0">
      <alignment horizontal="center"/>
    </xf>
    <xf numFmtId="0" fontId="11" fillId="0" borderId="44" applyAlignment="1" pivotButton="0" quotePrefix="0" xfId="0">
      <alignment horizontal="center"/>
    </xf>
    <xf numFmtId="0" fontId="0" fillId="0" borderId="45" pivotButton="0" quotePrefix="0" xfId="0"/>
    <xf numFmtId="0" fontId="0" fillId="0" borderId="46" pivotButton="0" quotePrefix="0" xfId="0"/>
    <xf numFmtId="0" fontId="0" fillId="0" borderId="40" pivotButton="0" quotePrefix="0" xfId="0"/>
    <xf numFmtId="0" fontId="0" fillId="0" borderId="41" pivotButton="0" quotePrefix="0" xfId="0"/>
    <xf numFmtId="0" fontId="11" fillId="0" borderId="45" pivotButton="0" quotePrefix="0" xfId="0"/>
    <xf numFmtId="1" fontId="0" fillId="0" borderId="40" pivotButton="0" quotePrefix="0" xfId="0"/>
    <xf numFmtId="172" fontId="0" fillId="0" borderId="0" pivotButton="0" quotePrefix="0" xfId="0"/>
    <xf numFmtId="0" fontId="0" fillId="0" borderId="34" pivotButton="0" quotePrefix="0" xfId="0"/>
    <xf numFmtId="0" fontId="11" fillId="0" borderId="47" applyAlignment="1" pivotButton="0" quotePrefix="0" xfId="0">
      <alignment horizontal="center"/>
    </xf>
    <xf numFmtId="2" fontId="11" fillId="0" borderId="47" applyAlignment="1" pivotButton="0" quotePrefix="0" xfId="0">
      <alignment horizontal="center"/>
    </xf>
    <xf numFmtId="0" fontId="0" fillId="0" borderId="48" pivotButton="0" quotePrefix="0" xfId="0"/>
    <xf numFmtId="0" fontId="0" fillId="0" borderId="43" pivotButton="0" quotePrefix="0" xfId="0"/>
    <xf numFmtId="1" fontId="0" fillId="0" borderId="43" pivotButton="0" quotePrefix="0" xfId="0"/>
    <xf numFmtId="0" fontId="0" fillId="0" borderId="44" pivotButton="0" quotePrefix="0" xfId="0"/>
    <xf numFmtId="0" fontId="0" fillId="0" borderId="1" pivotButton="0" quotePrefix="0" xfId="0"/>
    <xf numFmtId="0" fontId="0" fillId="0" borderId="42" pivotButton="0" quotePrefix="0" xfId="0"/>
    <xf numFmtId="0" fontId="11" fillId="0" borderId="48" pivotButton="0" quotePrefix="0" xfId="0"/>
    <xf numFmtId="0" fontId="0" fillId="0" borderId="47" pivotButton="0" quotePrefix="0" xfId="0"/>
    <xf numFmtId="1" fontId="12" fillId="0" borderId="0" applyAlignment="1" pivotButton="0" quotePrefix="0" xfId="0">
      <alignment horizontal="center" vertical="center"/>
    </xf>
    <xf numFmtId="1" fontId="12" fillId="0" borderId="0" pivotButton="0" quotePrefix="0" xfId="0"/>
    <xf numFmtId="1" fontId="13" fillId="0" borderId="0" pivotButton="0" quotePrefix="0" xfId="0"/>
    <xf numFmtId="1" fontId="13" fillId="0" borderId="0" pivotButton="0" quotePrefix="0" xfId="0"/>
    <xf numFmtId="3" fontId="13" fillId="0" borderId="0" applyAlignment="1" pivotButton="0" quotePrefix="0" xfId="0">
      <alignment horizontal="center"/>
    </xf>
    <xf numFmtId="3" fontId="13" fillId="7" borderId="0" applyAlignment="1" pivotButton="0" quotePrefix="0" xfId="0">
      <alignment horizontal="center"/>
    </xf>
    <xf numFmtId="1" fontId="13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center"/>
    </xf>
    <xf numFmtId="58" fontId="14" fillId="0" borderId="0" applyAlignment="1" pivotButton="0" quotePrefix="0" xfId="0">
      <alignment horizontal="center" vertical="center"/>
    </xf>
    <xf numFmtId="3" fontId="12" fillId="0" borderId="0" applyAlignment="1" pivotButton="0" quotePrefix="0" xfId="0">
      <alignment horizontal="center" vertical="center" wrapText="1"/>
    </xf>
    <xf numFmtId="3" fontId="12" fillId="7" borderId="0" applyAlignment="1" pivotButton="0" quotePrefix="0" xfId="0">
      <alignment horizontal="center" vertical="center" wrapText="1"/>
    </xf>
    <xf numFmtId="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13" fillId="0" borderId="0" pivotButton="0" quotePrefix="0" xfId="0"/>
    <xf numFmtId="3" fontId="4" fillId="0" borderId="0" applyAlignment="1" pivotButton="0" quotePrefix="0" xfId="0">
      <alignment horizontal="center" wrapText="1"/>
    </xf>
    <xf numFmtId="9" fontId="13" fillId="0" borderId="0" applyAlignment="1" pivotButton="0" quotePrefix="0" xfId="3">
      <alignment horizontal="center"/>
    </xf>
    <xf numFmtId="3" fontId="12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173" fontId="12" fillId="0" borderId="0" pivotButton="0" quotePrefix="0" xfId="0"/>
    <xf numFmtId="3" fontId="12" fillId="7" borderId="0" applyAlignment="1" pivotButton="0" quotePrefix="0" xfId="0">
      <alignment horizontal="center"/>
    </xf>
    <xf numFmtId="3" fontId="11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3" fontId="15" fillId="0" borderId="0" applyAlignment="1" pivotButton="0" quotePrefix="0" xfId="50">
      <alignment horizontal="center"/>
    </xf>
    <xf numFmtId="173" fontId="16" fillId="0" borderId="0" pivotButton="0" quotePrefix="0" xfId="0"/>
    <xf numFmtId="3" fontId="7" fillId="0" borderId="0" applyAlignment="1" pivotButton="0" quotePrefix="0" xfId="0">
      <alignment horizontal="center"/>
    </xf>
    <xf numFmtId="3" fontId="17" fillId="0" borderId="0" applyAlignment="1" pivotButton="0" quotePrefix="0" xfId="0">
      <alignment horizontal="center"/>
    </xf>
    <xf numFmtId="3" fontId="16" fillId="0" borderId="0" applyAlignment="1" pivotButton="0" quotePrefix="0" xfId="0">
      <alignment horizontal="center"/>
    </xf>
    <xf numFmtId="0" fontId="16" fillId="0" borderId="0" pivotButton="0" quotePrefix="0" xfId="0"/>
    <xf numFmtId="9" fontId="18" fillId="0" borderId="0" applyAlignment="1" pivotButton="0" quotePrefix="0" xfId="3">
      <alignment horizontal="center"/>
    </xf>
    <xf numFmtId="174" fontId="18" fillId="0" borderId="0" applyAlignment="1" pivotButton="0" quotePrefix="0" xfId="3">
      <alignment horizontal="center"/>
    </xf>
    <xf numFmtId="3" fontId="12" fillId="4" borderId="0" applyAlignment="1" pivotButton="0" quotePrefix="0" xfId="0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3" fontId="19" fillId="0" borderId="0" applyAlignment="1" pivotButton="0" quotePrefix="0" xfId="0">
      <alignment horizontal="center"/>
    </xf>
    <xf numFmtId="174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9" fontId="0" fillId="0" borderId="0" applyAlignment="1" pivotButton="0" quotePrefix="0" xfId="3">
      <alignment horizontal="center"/>
    </xf>
    <xf numFmtId="1" fontId="0" fillId="0" borderId="0" pivotButton="0" quotePrefix="0" xfId="0"/>
    <xf numFmtId="175" fontId="0" fillId="0" borderId="0" pivotButton="0" quotePrefix="0" xfId="0"/>
    <xf numFmtId="3" fontId="0" fillId="0" borderId="0" applyAlignment="1" pivotButton="0" quotePrefix="0" xfId="0">
      <alignment horizontal="center" wrapText="1"/>
    </xf>
    <xf numFmtId="0" fontId="20" fillId="0" borderId="0" applyAlignment="1" pivotButton="0" quotePrefix="0" xfId="0">
      <alignment wrapText="1"/>
    </xf>
    <xf numFmtId="175" fontId="0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3" fontId="21" fillId="0" borderId="0" applyAlignment="1" pivotButton="0" quotePrefix="0" xfId="0">
      <alignment horizontal="center" wrapText="1"/>
    </xf>
    <xf numFmtId="173" fontId="13" fillId="0" borderId="0" applyAlignment="1" pivotButton="0" quotePrefix="0" xfId="0">
      <alignment horizontal="center"/>
    </xf>
    <xf numFmtId="173" fontId="13" fillId="0" borderId="0" pivotButton="0" quotePrefix="0" xfId="0"/>
    <xf numFmtId="3" fontId="13" fillId="0" borderId="0" applyAlignment="1" pivotButton="0" quotePrefix="0" xfId="0">
      <alignment horizontal="center"/>
    </xf>
    <xf numFmtId="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23" fillId="0" borderId="0" applyAlignment="1" pivotButton="0" quotePrefix="0" xfId="0">
      <alignment horizontal="center"/>
    </xf>
    <xf numFmtId="3" fontId="23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3" fontId="5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wrapText="1"/>
    </xf>
    <xf numFmtId="0" fontId="12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right"/>
    </xf>
    <xf numFmtId="3" fontId="21" fillId="0" borderId="0" applyAlignment="1" pivotButton="0" quotePrefix="0" xfId="0">
      <alignment horizontal="center"/>
    </xf>
    <xf numFmtId="3" fontId="21" fillId="0" borderId="0" applyAlignment="1" pivotButton="0" quotePrefix="0" xfId="0">
      <alignment horizontal="center" vertical="center"/>
    </xf>
    <xf numFmtId="3" fontId="24" fillId="0" borderId="0" applyAlignment="1" pivotButton="0" quotePrefix="0" xfId="0">
      <alignment horizontal="center"/>
    </xf>
    <xf numFmtId="174" fontId="25" fillId="0" borderId="0" applyAlignment="1" pivotButton="0" quotePrefix="0" xfId="3">
      <alignment horizontal="center"/>
    </xf>
    <xf numFmtId="173" fontId="13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2" fillId="0" borderId="0" pivotButton="0" quotePrefix="0" xfId="0"/>
    <xf numFmtId="174" fontId="13" fillId="0" borderId="0" applyAlignment="1" pivotButton="0" quotePrefix="0" xfId="0">
      <alignment horizontal="center"/>
    </xf>
    <xf numFmtId="3" fontId="14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 wrapText="1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3" fontId="13" fillId="5" borderId="0" applyAlignment="1" pivotButton="0" quotePrefix="0" xfId="0">
      <alignment horizontal="center"/>
    </xf>
    <xf numFmtId="3" fontId="0" fillId="5" borderId="0" applyAlignment="1" pivotButton="0" quotePrefix="0" xfId="0">
      <alignment horizontal="center"/>
    </xf>
    <xf numFmtId="9" fontId="13" fillId="5" borderId="0" applyAlignment="1" pivotButton="0" quotePrefix="0" xfId="3">
      <alignment horizontal="center"/>
    </xf>
    <xf numFmtId="3" fontId="12" fillId="5" borderId="0" applyAlignment="1" pivotButton="0" quotePrefix="0" xfId="0">
      <alignment horizontal="center"/>
    </xf>
    <xf numFmtId="176" fontId="13" fillId="5" borderId="0" applyAlignment="1" pivotButton="0" quotePrefix="0" xfId="0">
      <alignment horizontal="center"/>
    </xf>
    <xf numFmtId="0" fontId="26" fillId="5" borderId="0" applyAlignment="1" pivotButton="0" quotePrefix="0" xfId="49">
      <alignment horizontal="center" vertical="center"/>
    </xf>
    <xf numFmtId="0" fontId="27" fillId="5" borderId="0" applyAlignment="1" pivotButton="0" quotePrefix="0" xfId="49">
      <alignment horizontal="center" vertical="center"/>
    </xf>
    <xf numFmtId="177" fontId="27" fillId="5" borderId="0" applyAlignment="1" pivotButton="0" quotePrefix="0" xfId="2">
      <alignment horizontal="center" vertical="center"/>
    </xf>
    <xf numFmtId="0" fontId="1" fillId="2" borderId="9" applyAlignment="1" pivotButton="0" quotePrefix="1" xfId="0">
      <alignment horizontal="center" vertical="center"/>
    </xf>
    <xf numFmtId="0" fontId="1" fillId="0" borderId="9" applyAlignment="1" pivotButton="0" quotePrefix="1" xfId="0">
      <alignment horizontal="center" vertical="center" wrapText="1"/>
    </xf>
    <xf numFmtId="0" fontId="1" fillId="2" borderId="9" applyAlignment="1" pivotButton="0" quotePrefix="1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173" fontId="13" fillId="0" borderId="0" pivotButton="0" quotePrefix="0" xfId="0"/>
    <xf numFmtId="173" fontId="13" fillId="0" borderId="0" applyAlignment="1" pivotButton="0" quotePrefix="0" xfId="0">
      <alignment horizontal="center"/>
    </xf>
    <xf numFmtId="173" fontId="12" fillId="0" borderId="0" pivotButton="0" quotePrefix="0" xfId="0"/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173" fontId="16" fillId="0" borderId="0" pivotButton="0" quotePrefix="0" xfId="0"/>
    <xf numFmtId="174" fontId="18" fillId="0" borderId="0" applyAlignment="1" pivotButton="0" quotePrefix="0" xfId="3">
      <alignment horizontal="center"/>
    </xf>
    <xf numFmtId="174" fontId="25" fillId="0" borderId="0" applyAlignment="1" pivotButton="0" quotePrefix="0" xfId="3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174" fontId="0" fillId="0" borderId="0" applyAlignment="1" pivotButton="0" quotePrefix="0" xfId="0">
      <alignment horizontal="center"/>
    </xf>
    <xf numFmtId="175" fontId="0" fillId="0" borderId="0" pivotButton="0" quotePrefix="0" xfId="0"/>
    <xf numFmtId="175" fontId="0" fillId="0" borderId="0" applyAlignment="1" pivotButton="0" quotePrefix="0" xfId="0">
      <alignment horizontal="center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176" fontId="13" fillId="5" borderId="0" applyAlignment="1" pivotButton="0" quotePrefix="0" xfId="0">
      <alignment horizontal="center"/>
    </xf>
    <xf numFmtId="177" fontId="27" fillId="5" borderId="0" applyAlignment="1" pivotButton="0" quotePrefix="0" xfId="2">
      <alignment horizontal="center" vertical="center"/>
    </xf>
    <xf numFmtId="172" fontId="0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171" fontId="0" fillId="0" borderId="0" applyAlignment="1" pivotButton="0" quotePrefix="0" xfId="2">
      <alignment horizontal="right" vertical="center"/>
    </xf>
    <xf numFmtId="0" fontId="6" fillId="0" borderId="36" applyAlignment="1" pivotButton="0" quotePrefix="0" xfId="0">
      <alignment vertical="top"/>
    </xf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170" fontId="8" fillId="4" borderId="0" applyAlignment="1" pivotButton="0" quotePrefix="0" xfId="0">
      <alignment horizontal="center"/>
    </xf>
    <xf numFmtId="164" fontId="1" fillId="0" borderId="0" applyAlignment="1" pivotButton="0" quotePrefix="0" xfId="2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0" fillId="0" borderId="2" pivotButton="0" quotePrefix="0" xfId="0"/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167" fontId="1" fillId="0" borderId="4" applyAlignment="1" pivotButton="0" quotePrefix="0" xfId="2">
      <alignment horizontal="center"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0" fontId="1" fillId="2" borderId="3" applyAlignment="1" pivotButton="0" quotePrefix="1" xfId="0">
      <alignment horizontal="center" vertical="center"/>
    </xf>
    <xf numFmtId="167" fontId="1" fillId="2" borderId="4" applyAlignment="1" pivotButton="0" quotePrefix="0" xfId="2">
      <alignment horizontal="center"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0" fontId="0" fillId="0" borderId="11" pivotButton="0" quotePrefix="0" xfId="0"/>
    <xf numFmtId="0" fontId="0" fillId="0" borderId="12" pivotButton="0" quotePrefix="0" xfId="0"/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166" fontId="2" fillId="0" borderId="14" applyAlignment="1" pivotButton="0" quotePrefix="0" xfId="0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0" fontId="1" fillId="0" borderId="3" applyAlignment="1" pivotButton="0" quotePrefix="1" xfId="0">
      <alignment horizontal="center" vertical="center" wrapText="1"/>
    </xf>
    <xf numFmtId="165" fontId="1" fillId="0" borderId="6" applyAlignment="1" pivotButton="0" quotePrefix="0" xfId="0">
      <alignment horizontal="center" vertical="center"/>
    </xf>
    <xf numFmtId="166" fontId="2" fillId="0" borderId="27" applyAlignment="1" pivotButton="0" quotePrefix="0" xfId="0">
      <alignment vertical="center"/>
    </xf>
    <xf numFmtId="0" fontId="0" fillId="0" borderId="15" pivotButton="0" quotePrefix="0" xfId="0"/>
    <xf numFmtId="0" fontId="0" fillId="0" borderId="16" pivotButton="0" quotePrefix="0" xfId="0"/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166" fontId="2" fillId="2" borderId="31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3" applyAlignment="1" pivotButton="0" quotePrefix="1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166" fontId="1" fillId="3" borderId="0" applyAlignment="1" pivotButton="0" quotePrefix="0" xfId="0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externalLink" Target="/xl/externalLinks/externalLink1.xml" Id="rId6"/><Relationship Type="http://schemas.openxmlformats.org/officeDocument/2006/relationships/externalLink" Target="/xl/externalLinks/externalLink2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Usuario</author>
  </authors>
  <commentList>
    <comment ref="D17" authorId="0" shapeId="0">
      <text>
        <t xml:space="preserve">Usuario:
AVG between couple and single entry fee
</t>
      </text>
    </comment>
  </commentList>
</comments>
</file>

<file path=xl/comments/comment2.xml><?xml version="1.0" encoding="utf-8"?>
<comments xmlns="http://schemas.openxmlformats.org/spreadsheetml/2006/main">
  <authors>
    <author>Usuario</author>
  </authors>
  <commentList>
    <comment ref="A33" authorId="0" shapeId="0">
      <text>
        <t>Usuario:
This is through a Government grant and we will get the money back this year. This amount is will provide the service for 2 years. With this module we will remove Mailchimp and also the tee panel payment we were already doing</t>
      </text>
    </comment>
    <comment ref="A48" authorId="0" shapeId="0">
      <text>
        <t>Usuario:
depending on the feedback we get from Touroperators we might decide not to attend.</t>
      </text>
    </comment>
  </commentList>
</comments>
</file>

<file path=xl/comments/comment3.xml><?xml version="1.0" encoding="utf-8"?>
<comments xmlns="http://schemas.openxmlformats.org/spreadsheetml/2006/main">
  <authors>
    <author>Usuario</author>
  </authors>
  <commentList>
    <comment ref="K16" authorId="0" shapeId="0">
      <text>
        <t>Usuario:
Over 2 years</t>
      </text>
    </comment>
    <comment ref="K17" authorId="0" shapeId="0">
      <text>
        <t xml:space="preserve">Usuario:
over 2 years spread
</t>
      </text>
    </comment>
  </commentList>
</comments>
</file>

<file path=xl/externalLinks/_rels/externalLink1.xml.rels><Relationships xmlns="http://schemas.openxmlformats.org/package/2006/relationships"><Relationship Type="http://schemas.openxmlformats.org/officeDocument/2006/relationships/externalLinkPath" Target="\Users\barry\Downloads\251210%20draft%20budget%202026%20DR.xlsx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server\David%20EPGC\ADMIN\AA%20MANAGEMENT%20REPORTS\AA%20Budget\Budget%202024\2024%20EPGC%20Budget%20v.19-2-24.24%20Board%20+%20DR%20FINAL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Y85"/>
  <sheetViews>
    <sheetView tabSelected="1" topLeftCell="A6" zoomScale="115" zoomScaleNormal="115" workbookViewId="0">
      <selection activeCell="G36" sqref="G36"/>
    </sheetView>
  </sheetViews>
  <sheetFormatPr baseColWidth="8" defaultColWidth="9.138888888888889" defaultRowHeight="14.4"/>
  <cols>
    <col width="53.1388888888889" customWidth="1" style="174" min="1" max="1"/>
    <col hidden="1" width="9.138888888888889" customWidth="1" style="223" min="2" max="2"/>
    <col hidden="1" width="12.8518518518519" customWidth="1" style="176" min="3" max="3"/>
    <col hidden="1" width="11.1388888888889" customWidth="1" style="223" min="4" max="4"/>
    <col width="35.287037037037" customWidth="1" style="223" min="5" max="5"/>
    <col hidden="1" width="11.1388888888889" customWidth="1" style="177" min="6" max="6"/>
    <col width="10.8518518518519" customWidth="1" style="177" min="7" max="7"/>
    <col width="17.712962962963" customWidth="1" style="178" min="8" max="8"/>
    <col width="14" customWidth="1" style="177" min="9" max="20"/>
    <col width="14" customWidth="1" style="178" min="21" max="21"/>
    <col width="9.138888888888889" customWidth="1" style="177" min="22" max="22"/>
    <col width="12.1388888888889" customWidth="1" style="174" min="23" max="23"/>
    <col width="9.138888888888889" customWidth="1" style="174" min="24" max="24"/>
    <col width="17.1388888888889" customWidth="1" style="174" min="25" max="25"/>
    <col width="9.138888888888889" customWidth="1" style="174" min="26" max="16384"/>
  </cols>
  <sheetData>
    <row r="1"/>
    <row r="2" ht="45" customFormat="1" customHeight="1" s="171">
      <c r="A2" s="179" t="n"/>
      <c r="B2" s="180" t="inlineStr">
        <is>
          <t>BUDGET 2022</t>
        </is>
      </c>
      <c r="C2" s="181" t="inlineStr">
        <is>
          <t>ACTUAL ESTIMATION 2025</t>
        </is>
      </c>
      <c r="D2" s="180" t="inlineStr">
        <is>
          <t>BUDGET 2025</t>
        </is>
      </c>
      <c r="E2" s="182" t="inlineStr">
        <is>
          <t>2025 with December estimated</t>
        </is>
      </c>
      <c r="F2" s="262" t="inlineStr">
        <is>
          <t>%  Variance 2024 v 2023 Budgets</t>
        </is>
      </c>
      <c r="G2" s="262" t="inlineStr">
        <is>
          <t xml:space="preserve">Variance 2026 v 2025 </t>
        </is>
      </c>
      <c r="H2" s="263" t="inlineStr">
        <is>
          <t>BUDGET 2026</t>
        </is>
      </c>
      <c r="I2" s="263" t="inlineStr">
        <is>
          <t>JAN</t>
        </is>
      </c>
      <c r="J2" s="263" t="inlineStr">
        <is>
          <t>FEB</t>
        </is>
      </c>
      <c r="K2" s="263" t="inlineStr">
        <is>
          <t>MAR</t>
        </is>
      </c>
      <c r="L2" s="263" t="inlineStr">
        <is>
          <t>APRIL</t>
        </is>
      </c>
      <c r="M2" s="263" t="inlineStr">
        <is>
          <t>MAY</t>
        </is>
      </c>
      <c r="N2" s="263" t="inlineStr">
        <is>
          <t>JUN</t>
        </is>
      </c>
      <c r="O2" s="263" t="inlineStr">
        <is>
          <t>JULY</t>
        </is>
      </c>
      <c r="P2" s="263" t="inlineStr">
        <is>
          <t>AUG</t>
        </is>
      </c>
      <c r="Q2" s="263" t="inlineStr">
        <is>
          <t>SEP</t>
        </is>
      </c>
      <c r="R2" s="263" t="inlineStr">
        <is>
          <t>OCT</t>
        </is>
      </c>
      <c r="S2" s="263" t="inlineStr">
        <is>
          <t>NOV</t>
        </is>
      </c>
      <c r="T2" s="263" t="inlineStr">
        <is>
          <t>DEC</t>
        </is>
      </c>
      <c r="U2" s="263" t="inlineStr">
        <is>
          <t>TOTAL</t>
        </is>
      </c>
      <c r="V2" s="236" t="n"/>
      <c r="Y2" s="236" t="n"/>
    </row>
    <row r="3" customFormat="1" s="172">
      <c r="A3" s="264" t="n"/>
      <c r="B3" s="223" t="n"/>
      <c r="C3" s="176" t="n"/>
      <c r="D3" s="223" t="n"/>
      <c r="E3" s="223" t="n"/>
      <c r="F3" s="178" t="n"/>
      <c r="G3" s="265" t="n"/>
      <c r="H3" s="265" t="n"/>
      <c r="I3" s="266" t="n"/>
      <c r="J3" s="266" t="n"/>
      <c r="K3" s="266" t="n"/>
      <c r="L3" s="266" t="n"/>
      <c r="M3" s="266" t="n"/>
      <c r="N3" s="266" t="n"/>
      <c r="O3" s="266" t="n"/>
      <c r="P3" s="266" t="n"/>
      <c r="Q3" s="266" t="n"/>
      <c r="R3" s="266" t="n"/>
      <c r="S3" s="266" t="n"/>
      <c r="T3" s="266" t="n"/>
      <c r="U3" s="265" t="n"/>
      <c r="V3" s="237" t="n"/>
      <c r="W3" s="238" t="n"/>
      <c r="X3" s="238" t="n"/>
      <c r="Y3" s="245" t="n"/>
    </row>
    <row r="4">
      <c r="A4" s="267" t="inlineStr">
        <is>
          <t>Members All Categories</t>
        </is>
      </c>
      <c r="B4" s="223" t="n">
        <v>655000</v>
      </c>
      <c r="C4" s="176" t="n">
        <v>818605</v>
      </c>
      <c r="D4" s="223" t="n">
        <v>818605</v>
      </c>
      <c r="E4" s="248" t="n">
        <v>800000</v>
      </c>
      <c r="F4" s="189">
        <f>(H4-D4)/H4</f>
        <v/>
      </c>
      <c r="G4" s="223">
        <f>H4-E4</f>
        <v/>
      </c>
      <c r="H4" s="224">
        <f>SUM(I4:T4)</f>
        <v/>
      </c>
      <c r="I4" s="223">
        <f>'Members'!H6</f>
        <v/>
      </c>
      <c r="J4" s="223">
        <f>'Members'!$H6</f>
        <v/>
      </c>
      <c r="K4" s="223">
        <f>'Members'!$H6</f>
        <v/>
      </c>
      <c r="L4" s="223">
        <f>'Members'!$H6</f>
        <v/>
      </c>
      <c r="M4" s="223">
        <f>'Members'!$H6</f>
        <v/>
      </c>
      <c r="N4" s="223">
        <f>'Members'!$H6</f>
        <v/>
      </c>
      <c r="O4" s="223">
        <f>'Members'!$H6</f>
        <v/>
      </c>
      <c r="P4" s="223">
        <f>'Members'!$H6</f>
        <v/>
      </c>
      <c r="Q4" s="223">
        <f>'Members'!$H6</f>
        <v/>
      </c>
      <c r="R4" s="223">
        <f>'Members'!$H6</f>
        <v/>
      </c>
      <c r="S4" s="223">
        <f>'Members'!$H6</f>
        <v/>
      </c>
      <c r="T4" s="223">
        <f>'Members'!$H6</f>
        <v/>
      </c>
      <c r="U4" s="224">
        <f>SUM(I4:T4)</f>
        <v/>
      </c>
      <c r="V4" s="268" t="n"/>
      <c r="W4" s="267" t="n"/>
      <c r="Y4" s="267" t="n"/>
    </row>
    <row r="5">
      <c r="A5" s="267" t="inlineStr">
        <is>
          <t>Buggy fees Members</t>
        </is>
      </c>
      <c r="B5" s="223" t="n">
        <v>18845</v>
      </c>
      <c r="C5" s="176" t="n">
        <v>17000</v>
      </c>
      <c r="D5" s="223" t="n">
        <v>17000</v>
      </c>
      <c r="E5" s="248" t="n">
        <v>20500</v>
      </c>
      <c r="F5" s="189">
        <f>(H5-D5)/H5</f>
        <v/>
      </c>
      <c r="G5" s="223">
        <f>H5-E5</f>
        <v/>
      </c>
      <c r="H5" s="224" t="n">
        <v>22000</v>
      </c>
      <c r="I5" s="223">
        <f>$H5/12</f>
        <v/>
      </c>
      <c r="J5" s="223">
        <f>$H5/12</f>
        <v/>
      </c>
      <c r="K5" s="223">
        <f>$H5/12</f>
        <v/>
      </c>
      <c r="L5" s="223">
        <f>$H5/12</f>
        <v/>
      </c>
      <c r="M5" s="223">
        <f>$H5/12</f>
        <v/>
      </c>
      <c r="N5" s="223">
        <f>$H5/12</f>
        <v/>
      </c>
      <c r="O5" s="223">
        <f>$H5/12</f>
        <v/>
      </c>
      <c r="P5" s="223">
        <f>$H5/12</f>
        <v/>
      </c>
      <c r="Q5" s="223">
        <f>$H5/12</f>
        <v/>
      </c>
      <c r="R5" s="223">
        <f>$H5/12</f>
        <v/>
      </c>
      <c r="S5" s="223">
        <f>$H5/12</f>
        <v/>
      </c>
      <c r="T5" s="223">
        <f>$H5/12</f>
        <v/>
      </c>
      <c r="U5" s="224">
        <f>SUM(I5:T5)</f>
        <v/>
      </c>
      <c r="V5" s="268" t="n"/>
      <c r="W5" s="267" t="n"/>
      <c r="Y5" s="267" t="n"/>
    </row>
    <row r="6">
      <c r="A6" s="267" t="inlineStr">
        <is>
          <t>Lockers</t>
        </is>
      </c>
      <c r="B6" s="223" t="n">
        <v>18647.9338842975</v>
      </c>
      <c r="C6" s="176" t="n">
        <v>19300</v>
      </c>
      <c r="D6" s="223" t="n">
        <v>19300</v>
      </c>
      <c r="E6" s="248" t="n">
        <v>20460</v>
      </c>
      <c r="F6" s="189">
        <f>(H6-D6)/H6</f>
        <v/>
      </c>
      <c r="G6" s="223">
        <f>H6-E6</f>
        <v/>
      </c>
      <c r="H6" s="224" t="n">
        <v>21500</v>
      </c>
      <c r="I6" s="223">
        <f>$H6/12</f>
        <v/>
      </c>
      <c r="J6" s="223">
        <f>$H6/12</f>
        <v/>
      </c>
      <c r="K6" s="223">
        <f>$H6/12</f>
        <v/>
      </c>
      <c r="L6" s="223">
        <f>$H6/12</f>
        <v/>
      </c>
      <c r="M6" s="223">
        <f>$H6/12</f>
        <v/>
      </c>
      <c r="N6" s="223">
        <f>$H6/12</f>
        <v/>
      </c>
      <c r="O6" s="223">
        <f>$H6/12</f>
        <v/>
      </c>
      <c r="P6" s="223">
        <f>$H6/12</f>
        <v/>
      </c>
      <c r="Q6" s="223">
        <f>$H6/12</f>
        <v/>
      </c>
      <c r="R6" s="223">
        <f>$H6/12</f>
        <v/>
      </c>
      <c r="S6" s="223">
        <f>$H6/12</f>
        <v/>
      </c>
      <c r="T6" s="223">
        <f>$H6/12</f>
        <v/>
      </c>
      <c r="U6" s="224">
        <f>SUM(I6:T6)</f>
        <v/>
      </c>
      <c r="V6" s="268" t="n"/>
      <c r="W6" s="267" t="n"/>
      <c r="Y6" s="267" t="n"/>
    </row>
    <row r="7">
      <c r="A7" s="267" t="inlineStr">
        <is>
          <t>Entrance fees</t>
        </is>
      </c>
      <c r="B7" s="223" t="n">
        <v>125000</v>
      </c>
      <c r="C7" s="176" t="n">
        <v>226000</v>
      </c>
      <c r="D7" s="223" t="n">
        <v>226000</v>
      </c>
      <c r="E7" s="248" t="n">
        <v>131000</v>
      </c>
      <c r="F7" s="189">
        <f>(H7-D7)/H7</f>
        <v/>
      </c>
      <c r="G7" s="223">
        <f>H7-E7</f>
        <v/>
      </c>
      <c r="H7" s="224">
        <f>SUM(I7:T7)</f>
        <v/>
      </c>
      <c r="I7" s="223" t="n">
        <v>25000</v>
      </c>
      <c r="J7" s="223" t="n">
        <v>25000</v>
      </c>
      <c r="K7" s="223" t="n">
        <v>16000</v>
      </c>
      <c r="L7" s="223" t="n"/>
      <c r="M7" s="223" t="n"/>
      <c r="N7" s="223" t="n"/>
      <c r="O7" s="223" t="n"/>
      <c r="P7" s="223" t="n"/>
      <c r="Q7" s="223" t="n"/>
      <c r="R7" s="223" t="n">
        <v>40000</v>
      </c>
      <c r="S7" s="223" t="n">
        <v>24000</v>
      </c>
      <c r="T7" s="223" t="n">
        <v>24000</v>
      </c>
      <c r="U7" s="224">
        <f>SUM(I7:T7)</f>
        <v/>
      </c>
      <c r="V7" s="268" t="n"/>
      <c r="W7" s="267" t="n"/>
      <c r="Y7" s="267" t="n"/>
    </row>
    <row r="8">
      <c r="A8" s="267" t="inlineStr">
        <is>
          <t>Introductory members</t>
        </is>
      </c>
      <c r="B8" s="223" t="n">
        <v>-48000</v>
      </c>
      <c r="E8" s="211" t="n">
        <v>5000</v>
      </c>
      <c r="F8" s="189" t="n"/>
      <c r="G8" s="223">
        <f>H8-E8</f>
        <v/>
      </c>
      <c r="H8" s="224">
        <f>'Members'!G12</f>
        <v/>
      </c>
      <c r="I8" s="223">
        <f>$H8/5</f>
        <v/>
      </c>
      <c r="J8" s="223">
        <f>$H8/5</f>
        <v/>
      </c>
      <c r="K8" s="223">
        <f>$H8/5</f>
        <v/>
      </c>
      <c r="L8" s="223">
        <f>$H8/5</f>
        <v/>
      </c>
      <c r="M8" s="223" t="n"/>
      <c r="N8" s="223" t="n"/>
      <c r="O8" s="223" t="n"/>
      <c r="P8" s="223" t="n"/>
      <c r="Q8" s="223" t="n"/>
      <c r="R8" s="223" t="n"/>
      <c r="S8" s="223" t="n"/>
      <c r="T8" s="223">
        <f>$H8/5</f>
        <v/>
      </c>
      <c r="U8" s="224">
        <f>SUM(I8:T8)</f>
        <v/>
      </c>
      <c r="V8" s="268" t="n"/>
      <c r="W8" s="267" t="n"/>
      <c r="Y8" s="267" t="n"/>
    </row>
    <row r="9" customFormat="1" s="172">
      <c r="A9" s="269" t="inlineStr">
        <is>
          <t xml:space="preserve">TOTAL MEMBERS </t>
        </is>
      </c>
      <c r="B9" s="224">
        <f>SUM(B4:B8)</f>
        <v/>
      </c>
      <c r="C9" s="193" t="n">
        <v>1080905</v>
      </c>
      <c r="D9" s="224" t="n">
        <v>1080905</v>
      </c>
      <c r="E9" s="194">
        <f>SUM(E4:E8)</f>
        <v/>
      </c>
      <c r="F9" s="219">
        <f>(H9-D9)/H9</f>
        <v/>
      </c>
      <c r="G9" s="224">
        <f>H9-E9</f>
        <v/>
      </c>
      <c r="H9" s="224">
        <f>SUM(H4:H8)</f>
        <v/>
      </c>
      <c r="I9" s="224">
        <f>SUM(I4:I8)</f>
        <v/>
      </c>
      <c r="J9" s="224">
        <f>SUM(J4:J8)</f>
        <v/>
      </c>
      <c r="K9" s="224">
        <f>SUM(K4:K8)</f>
        <v/>
      </c>
      <c r="L9" s="224">
        <f>SUM(L4:L8)</f>
        <v/>
      </c>
      <c r="M9" s="224">
        <f>SUM(M4:M8)</f>
        <v/>
      </c>
      <c r="N9" s="224">
        <f>SUM(N4:N8)</f>
        <v/>
      </c>
      <c r="O9" s="224">
        <f>SUM(O4:O8)</f>
        <v/>
      </c>
      <c r="P9" s="224">
        <f>SUM(P4:P8)</f>
        <v/>
      </c>
      <c r="Q9" s="224">
        <f>SUM(Q4:Q8)</f>
        <v/>
      </c>
      <c r="R9" s="224">
        <f>SUM(R4:R8)</f>
        <v/>
      </c>
      <c r="S9" s="224">
        <f>SUM(S4:S8)</f>
        <v/>
      </c>
      <c r="T9" s="224">
        <f>SUM(T4:T8)</f>
        <v/>
      </c>
      <c r="U9" s="224">
        <f>SUM(U4:U8)</f>
        <v/>
      </c>
      <c r="V9" s="265" t="n"/>
      <c r="W9" s="269" t="n"/>
      <c r="Y9" s="269" t="n"/>
    </row>
    <row r="10">
      <c r="A10" s="267" t="n"/>
      <c r="E10" s="180" t="n"/>
      <c r="F10" s="270" t="n"/>
      <c r="G10" s="270" t="n"/>
      <c r="H10" s="271" t="n"/>
      <c r="I10" s="271" t="n"/>
      <c r="J10" s="271" t="n"/>
      <c r="K10" s="271" t="n"/>
      <c r="L10" s="271" t="n"/>
      <c r="M10" s="271" t="n"/>
      <c r="N10" s="271" t="n"/>
      <c r="O10" s="271" t="n"/>
      <c r="P10" s="271" t="n"/>
      <c r="Q10" s="271" t="n"/>
      <c r="R10" s="271" t="n"/>
      <c r="S10" s="271" t="n"/>
      <c r="T10" s="271" t="n"/>
      <c r="U10" s="271" t="n"/>
      <c r="V10" s="268" t="n"/>
      <c r="W10" s="267" t="n"/>
      <c r="Y10" s="267" t="n"/>
    </row>
    <row r="11">
      <c r="A11" s="267" t="inlineStr">
        <is>
          <t>Green fees and temporary passes</t>
        </is>
      </c>
      <c r="B11" s="223" t="n">
        <v>1152309</v>
      </c>
      <c r="C11" s="176" t="n">
        <v>1212987</v>
      </c>
      <c r="D11" s="223">
        <f>+'Marketing'!E10</f>
        <v/>
      </c>
      <c r="E11" s="248" t="n">
        <v>1520000</v>
      </c>
      <c r="F11" s="189">
        <f>(H11-D11)/H11</f>
        <v/>
      </c>
      <c r="G11" s="223">
        <f>H11-E11</f>
        <v/>
      </c>
      <c r="H11" s="198">
        <f>SUM(I11:T11)</f>
        <v/>
      </c>
      <c r="I11" s="226" t="n">
        <v>119378.75</v>
      </c>
      <c r="J11" s="226" t="n">
        <v>134002.7</v>
      </c>
      <c r="K11" s="226" t="n">
        <v>156521</v>
      </c>
      <c r="L11" s="226" t="n">
        <v>182802.85</v>
      </c>
      <c r="M11" s="226" t="n">
        <v>180350.9</v>
      </c>
      <c r="N11" s="226" t="n">
        <v>99020.64999999999</v>
      </c>
      <c r="O11" s="226" t="n">
        <v>102653.1</v>
      </c>
      <c r="P11" s="226" t="n">
        <v>91064.7</v>
      </c>
      <c r="Q11" s="226" t="n">
        <v>139845.6</v>
      </c>
      <c r="R11" s="226" t="n">
        <v>191583.8</v>
      </c>
      <c r="S11" s="226" t="n">
        <v>138172.397</v>
      </c>
      <c r="T11" s="226" t="n">
        <v>83930.55</v>
      </c>
      <c r="U11" s="239" t="n">
        <v>1605896.54</v>
      </c>
      <c r="V11" s="268" t="n"/>
      <c r="W11" s="267" t="n"/>
      <c r="Y11" s="267" t="n"/>
    </row>
    <row r="12">
      <c r="A12" s="267" t="inlineStr">
        <is>
          <t>Buggies</t>
        </is>
      </c>
      <c r="B12" s="223">
        <f>20770+159415</f>
        <v/>
      </c>
      <c r="C12" s="176" t="n">
        <v>183557</v>
      </c>
      <c r="D12" s="223">
        <f>+'Marketing'!E11+155148</f>
        <v/>
      </c>
      <c r="E12" s="248" t="n">
        <v>195000</v>
      </c>
      <c r="F12" s="189">
        <f>(H12-D12)/H12</f>
        <v/>
      </c>
      <c r="G12" s="223">
        <f>H12-E12</f>
        <v/>
      </c>
      <c r="H12" s="198">
        <f>SUM(I12:T12)</f>
        <v/>
      </c>
      <c r="I12" s="226" t="n">
        <v>12654.6971953373</v>
      </c>
      <c r="J12" s="226" t="n">
        <v>12703.4751283176</v>
      </c>
      <c r="K12" s="226" t="n">
        <v>10482.3287458827</v>
      </c>
      <c r="L12" s="226" t="n">
        <v>19554.487607618</v>
      </c>
      <c r="M12" s="226" t="n">
        <v>17744.4679086076</v>
      </c>
      <c r="N12" s="226" t="n">
        <v>16444.5834135156</v>
      </c>
      <c r="O12" s="226" t="n">
        <v>22786.5797547974</v>
      </c>
      <c r="P12" s="226" t="n">
        <v>21441.5722917998</v>
      </c>
      <c r="Q12" s="226" t="n">
        <v>21385.1265730035</v>
      </c>
      <c r="R12" s="226" t="n">
        <v>22484.6589164231</v>
      </c>
      <c r="S12" s="226" t="n">
        <v>18236.374</v>
      </c>
      <c r="T12" s="226" t="n">
        <v>10284.2</v>
      </c>
      <c r="U12" s="240" t="n">
        <v>204793.117535303</v>
      </c>
      <c r="V12" s="268" t="n"/>
      <c r="W12" s="267" t="n"/>
      <c r="Y12" s="267" t="n"/>
    </row>
    <row r="13">
      <c r="A13" s="267" t="inlineStr">
        <is>
          <t>Trolleys</t>
        </is>
      </c>
      <c r="E13" s="248" t="n">
        <v>28000</v>
      </c>
      <c r="F13" s="189" t="n"/>
      <c r="G13" s="223">
        <f>H13-E13</f>
        <v/>
      </c>
      <c r="H13" s="198">
        <f>SUM(I13:T13)</f>
        <v/>
      </c>
      <c r="I13" s="226" t="n">
        <v>2862</v>
      </c>
      <c r="J13" s="226" t="n">
        <v>2556</v>
      </c>
      <c r="K13" s="226" t="n">
        <v>3123</v>
      </c>
      <c r="L13" s="226" t="n">
        <v>3134</v>
      </c>
      <c r="M13" s="226" t="n">
        <v>1637</v>
      </c>
      <c r="N13" s="227" t="n">
        <v>853</v>
      </c>
      <c r="O13" s="227" t="n">
        <v>584</v>
      </c>
      <c r="P13" s="226" t="n">
        <v>1047</v>
      </c>
      <c r="Q13" s="226" t="n">
        <v>1167</v>
      </c>
      <c r="R13" s="226" t="n">
        <v>2075</v>
      </c>
      <c r="S13" s="226" t="n">
        <v>3406.193</v>
      </c>
      <c r="T13" s="226" t="n">
        <v>2370</v>
      </c>
      <c r="U13" s="240">
        <f>SUM(I13:T13)</f>
        <v/>
      </c>
      <c r="V13" s="268" t="n"/>
      <c r="W13" s="267" t="n"/>
      <c r="Y13" s="267" t="n"/>
    </row>
    <row r="14">
      <c r="A14" s="267" t="inlineStr">
        <is>
          <t>Club Rental</t>
        </is>
      </c>
      <c r="E14" s="248" t="n">
        <v>12000</v>
      </c>
      <c r="F14" s="189" t="n"/>
      <c r="G14" s="223">
        <f>H14-E14</f>
        <v/>
      </c>
      <c r="H14" s="198">
        <f>SUM(I14:T14)</f>
        <v/>
      </c>
      <c r="I14" s="228" t="n">
        <v>428</v>
      </c>
      <c r="J14" s="228" t="n">
        <v>742</v>
      </c>
      <c r="K14" s="228" t="n">
        <v>840</v>
      </c>
      <c r="L14" s="229" t="n">
        <v>1618</v>
      </c>
      <c r="M14" s="229" t="n">
        <v>1535</v>
      </c>
      <c r="N14" s="229" t="n">
        <v>1771</v>
      </c>
      <c r="O14" s="229" t="n">
        <v>2446</v>
      </c>
      <c r="P14" s="229" t="n">
        <v>1800</v>
      </c>
      <c r="Q14" s="229" t="n">
        <v>1445</v>
      </c>
      <c r="R14" s="228" t="n">
        <v>940</v>
      </c>
      <c r="S14" s="228" t="n">
        <v>614</v>
      </c>
      <c r="T14" s="228" t="n">
        <v>590</v>
      </c>
      <c r="U14" s="240">
        <f>SUM(I14:T14)</f>
        <v/>
      </c>
      <c r="V14" s="268" t="n"/>
      <c r="W14" s="267" t="n"/>
      <c r="Y14" s="267" t="n"/>
    </row>
    <row r="15" customFormat="1" s="172">
      <c r="A15" s="269" t="inlineStr">
        <is>
          <t>TOTAL VISITORS</t>
        </is>
      </c>
      <c r="B15" s="224" t="n">
        <v>1307499</v>
      </c>
      <c r="C15" s="193">
        <f>SUM(C11:C14)</f>
        <v/>
      </c>
      <c r="D15" s="224">
        <f>+'Marketing'!E14</f>
        <v/>
      </c>
      <c r="E15" s="194">
        <f>SUM(E11:E14)</f>
        <v/>
      </c>
      <c r="F15" s="219">
        <f>(H15-B15)/H15</f>
        <v/>
      </c>
      <c r="G15" s="224">
        <f>H15-E15</f>
        <v/>
      </c>
      <c r="H15" s="198">
        <f>SUM(I15:T15)</f>
        <v/>
      </c>
      <c r="I15" s="230">
        <f>SUM(I11:I14)</f>
        <v/>
      </c>
      <c r="J15" s="230">
        <f>SUM(J11:J14)</f>
        <v/>
      </c>
      <c r="K15" s="230">
        <f>SUM(K11:K14)</f>
        <v/>
      </c>
      <c r="L15" s="230">
        <f>SUM(L11:L14)</f>
        <v/>
      </c>
      <c r="M15" s="230">
        <f>SUM(M11:M14)</f>
        <v/>
      </c>
      <c r="N15" s="230">
        <f>SUM(N11:N14)</f>
        <v/>
      </c>
      <c r="O15" s="230">
        <f>SUM(O11:O14)</f>
        <v/>
      </c>
      <c r="P15" s="230">
        <f>SUM(P11:P14)</f>
        <v/>
      </c>
      <c r="Q15" s="230">
        <f>SUM(Q11:Q14)</f>
        <v/>
      </c>
      <c r="R15" s="230">
        <f>SUM(R11:R14)</f>
        <v/>
      </c>
      <c r="S15" s="230">
        <f>SUM(S11:S14)</f>
        <v/>
      </c>
      <c r="T15" s="230">
        <f>SUM(T11:T14)</f>
        <v/>
      </c>
      <c r="U15" s="239">
        <f>SUM(U11:U14)</f>
        <v/>
      </c>
      <c r="V15" s="265" t="n"/>
      <c r="W15" s="269" t="n"/>
      <c r="Y15" s="269" t="n"/>
    </row>
    <row r="16">
      <c r="A16" s="267" t="n"/>
      <c r="E16" s="211" t="n"/>
      <c r="F16" s="189" t="n"/>
      <c r="G16" s="223" t="n"/>
      <c r="H16" s="224" t="n"/>
      <c r="I16" s="223" t="n"/>
      <c r="J16" s="223" t="n"/>
      <c r="K16" s="223" t="n"/>
      <c r="L16" s="223" t="n"/>
      <c r="M16" s="223" t="n"/>
      <c r="N16" s="223" t="n"/>
      <c r="O16" s="223" t="n"/>
      <c r="P16" s="223" t="n"/>
      <c r="Q16" s="223" t="n"/>
      <c r="R16" s="223" t="n"/>
      <c r="S16" s="223" t="n"/>
      <c r="T16" s="223" t="n"/>
      <c r="U16" s="224" t="n"/>
      <c r="V16" s="268" t="n"/>
      <c r="W16" s="267" t="n"/>
      <c r="Y16" s="267" t="n"/>
    </row>
    <row r="17">
      <c r="A17" s="272" t="inlineStr">
        <is>
          <t>2025 visitor income (for reference)</t>
        </is>
      </c>
      <c r="B17" s="223" t="n">
        <v>1364368.57</v>
      </c>
      <c r="D17" s="223">
        <f>+'Marketing'!E16</f>
        <v/>
      </c>
      <c r="E17" s="211" t="n"/>
      <c r="F17" s="189" t="n"/>
      <c r="G17" s="223" t="n"/>
      <c r="H17" s="200">
        <f>SUM(I17:T17)</f>
        <v/>
      </c>
      <c r="I17" s="200" t="n">
        <v>124041.896276713</v>
      </c>
      <c r="J17" s="200" t="n">
        <v>138869</v>
      </c>
      <c r="K17" s="200" t="n">
        <v>102331</v>
      </c>
      <c r="L17" s="231" t="n">
        <v>200616</v>
      </c>
      <c r="M17" s="200" t="n">
        <v>185757.37981</v>
      </c>
      <c r="N17" s="223" t="n">
        <v>113919</v>
      </c>
      <c r="O17" s="223" t="n">
        <v>126826</v>
      </c>
      <c r="P17" s="200" t="n">
        <v>109812</v>
      </c>
      <c r="Q17" s="200" t="n">
        <v>159184</v>
      </c>
      <c r="R17" s="200" t="n">
        <v>216200</v>
      </c>
      <c r="S17" s="231" t="n">
        <v>161361</v>
      </c>
      <c r="T17" s="200" t="n">
        <v>91722.32000000001</v>
      </c>
      <c r="U17" s="241" t="n">
        <v>1690367.67478671</v>
      </c>
      <c r="V17" s="268" t="n"/>
      <c r="W17" s="267" t="n"/>
      <c r="Y17" s="267" t="n"/>
    </row>
    <row r="18">
      <c r="A18" s="272" t="inlineStr">
        <is>
          <t>Difference with 2024</t>
        </is>
      </c>
      <c r="B18" s="223" t="n">
        <v>-56869.5699999998</v>
      </c>
      <c r="E18" s="201" t="n"/>
      <c r="F18" s="189" t="n"/>
      <c r="G18" s="202" t="n"/>
      <c r="H18" s="202">
        <f>H15-H17</f>
        <v/>
      </c>
      <c r="I18" s="202">
        <f>I15-I17</f>
        <v/>
      </c>
      <c r="J18" s="202">
        <f>J15-J17</f>
        <v/>
      </c>
      <c r="K18" s="202">
        <f>K15-K17</f>
        <v/>
      </c>
      <c r="L18" s="202">
        <f>L15-L17</f>
        <v/>
      </c>
      <c r="M18" s="202">
        <f>M15-M17</f>
        <v/>
      </c>
      <c r="N18" s="202">
        <f>N15-N17</f>
        <v/>
      </c>
      <c r="O18" s="202">
        <f>O15-O17</f>
        <v/>
      </c>
      <c r="P18" s="202">
        <f>P15-P17</f>
        <v/>
      </c>
      <c r="Q18" s="202">
        <f>Q15-Q17</f>
        <v/>
      </c>
      <c r="R18" s="202">
        <f>R15-R17</f>
        <v/>
      </c>
      <c r="S18" s="202">
        <f>S15-S17</f>
        <v/>
      </c>
      <c r="T18" s="202">
        <f>T15-T17</f>
        <v/>
      </c>
      <c r="U18" s="241">
        <f>U15-U17</f>
        <v/>
      </c>
      <c r="V18" s="268" t="n"/>
      <c r="W18" s="267" t="n"/>
      <c r="Y18" s="267" t="n"/>
    </row>
    <row r="19">
      <c r="A19" s="203" t="inlineStr">
        <is>
          <t>Difference % with 2025</t>
        </is>
      </c>
      <c r="B19" s="223" t="n">
        <v>-0.0416819701438885</v>
      </c>
      <c r="E19" s="211" t="n"/>
      <c r="F19" s="189" t="n"/>
      <c r="G19" s="204" t="n"/>
      <c r="H19" s="273">
        <f>H18/H17</f>
        <v/>
      </c>
      <c r="I19" s="273">
        <f>I18/I17</f>
        <v/>
      </c>
      <c r="J19" s="273">
        <f>J18/J17</f>
        <v/>
      </c>
      <c r="K19" s="273">
        <f>K18/K17</f>
        <v/>
      </c>
      <c r="L19" s="273">
        <f>L18/L17</f>
        <v/>
      </c>
      <c r="M19" s="273">
        <f>M18/M17</f>
        <v/>
      </c>
      <c r="N19" s="273">
        <f>N18/N17</f>
        <v/>
      </c>
      <c r="O19" s="273">
        <f>O18/O17</f>
        <v/>
      </c>
      <c r="P19" s="273">
        <f>P18/P17</f>
        <v/>
      </c>
      <c r="Q19" s="273">
        <f>Q18/Q17</f>
        <v/>
      </c>
      <c r="R19" s="273">
        <f>R18/R17</f>
        <v/>
      </c>
      <c r="S19" s="273">
        <f>S18/S17</f>
        <v/>
      </c>
      <c r="T19" s="273">
        <f>T18/T17</f>
        <v/>
      </c>
      <c r="U19" s="274">
        <f>U18/U17</f>
        <v/>
      </c>
      <c r="V19" s="268" t="n"/>
      <c r="W19" s="267" t="n"/>
      <c r="Y19" s="267" t="n"/>
    </row>
    <row r="20">
      <c r="A20" s="267" t="n"/>
      <c r="E20" s="211" t="n"/>
      <c r="F20" s="189" t="n"/>
      <c r="G20" s="223" t="n"/>
      <c r="H20" s="224" t="n"/>
      <c r="I20" s="223" t="n"/>
      <c r="J20" s="223" t="n"/>
      <c r="K20" s="223" t="n"/>
      <c r="L20" s="223" t="n"/>
      <c r="M20" s="223" t="n"/>
      <c r="N20" s="223" t="n"/>
      <c r="O20" s="223" t="n"/>
      <c r="P20" s="223" t="n"/>
      <c r="Q20" s="223" t="n"/>
      <c r="R20" s="223" t="n"/>
      <c r="S20" s="223" t="n"/>
      <c r="T20" s="223" t="n"/>
      <c r="U20" s="224" t="n"/>
      <c r="V20" s="268" t="n"/>
      <c r="W20" s="267" t="n"/>
      <c r="Y20" s="267" t="n"/>
    </row>
    <row r="21">
      <c r="A21" s="267" t="inlineStr">
        <is>
          <t>Pro shop rent</t>
        </is>
      </c>
      <c r="B21" s="223" t="n">
        <v>24000</v>
      </c>
      <c r="C21" s="176" t="n">
        <v>24000</v>
      </c>
      <c r="D21" s="223">
        <f>+'Marketing'!E20</f>
        <v/>
      </c>
      <c r="E21" s="211" t="n">
        <v>30000</v>
      </c>
      <c r="F21" s="189">
        <f>(H21-D21)/H21</f>
        <v/>
      </c>
      <c r="G21" s="223">
        <f>H21-E21</f>
        <v/>
      </c>
      <c r="H21" s="224">
        <f>SUM(I21:T21)</f>
        <v/>
      </c>
      <c r="I21" s="223" t="n">
        <v>2500</v>
      </c>
      <c r="J21" s="223" t="n">
        <v>2500</v>
      </c>
      <c r="K21" s="223" t="n">
        <v>2750</v>
      </c>
      <c r="L21" s="223" t="n">
        <v>2750</v>
      </c>
      <c r="M21" s="223" t="n">
        <v>2750</v>
      </c>
      <c r="N21" s="223" t="n">
        <v>2750</v>
      </c>
      <c r="O21" s="223" t="n">
        <v>2750</v>
      </c>
      <c r="P21" s="223" t="n">
        <v>2750</v>
      </c>
      <c r="Q21" s="223" t="n">
        <v>2750</v>
      </c>
      <c r="R21" s="223" t="n">
        <v>2750</v>
      </c>
      <c r="S21" s="223" t="n">
        <v>2750</v>
      </c>
      <c r="T21" s="223" t="n">
        <v>2750</v>
      </c>
      <c r="U21" s="224">
        <f>SUM(I21:T21)</f>
        <v/>
      </c>
      <c r="V21" s="268" t="n"/>
      <c r="W21" s="267" t="n"/>
      <c r="Y21" s="267" t="n"/>
    </row>
    <row r="22">
      <c r="A22" s="267" t="inlineStr">
        <is>
          <t>Restaurant rent</t>
        </is>
      </c>
      <c r="B22" s="223" t="n">
        <v>30000</v>
      </c>
      <c r="C22" s="176" t="n">
        <v>30000</v>
      </c>
      <c r="D22" s="223">
        <f>+'Marketing'!E21</f>
        <v/>
      </c>
      <c r="E22" s="211" t="n">
        <v>25000</v>
      </c>
      <c r="F22" s="189">
        <f>(H22-D22)/H22</f>
        <v/>
      </c>
      <c r="G22" s="223">
        <f>H22-E22</f>
        <v/>
      </c>
      <c r="H22" s="224" t="n">
        <v>26000</v>
      </c>
      <c r="I22" s="223">
        <f>$H22/12</f>
        <v/>
      </c>
      <c r="J22" s="223">
        <f>$H22/12</f>
        <v/>
      </c>
      <c r="K22" s="223">
        <f>$H22/12</f>
        <v/>
      </c>
      <c r="L22" s="223">
        <f>$H22/12</f>
        <v/>
      </c>
      <c r="M22" s="223">
        <f>$H22/12</f>
        <v/>
      </c>
      <c r="N22" s="223">
        <f>$H22/12</f>
        <v/>
      </c>
      <c r="O22" s="223">
        <f>$H22/12</f>
        <v/>
      </c>
      <c r="P22" s="223">
        <f>$H22/12</f>
        <v/>
      </c>
      <c r="Q22" s="223">
        <f>$H22/12</f>
        <v/>
      </c>
      <c r="R22" s="223">
        <f>$H22/12</f>
        <v/>
      </c>
      <c r="S22" s="223">
        <f>$H22/12</f>
        <v/>
      </c>
      <c r="T22" s="223">
        <f>$H22/12</f>
        <v/>
      </c>
      <c r="U22" s="224">
        <f>SUM(I22:T22)</f>
        <v/>
      </c>
      <c r="V22" s="268" t="n"/>
      <c r="W22" s="267" t="n"/>
      <c r="Y22" s="267" t="n"/>
    </row>
    <row r="23">
      <c r="A23" s="267" t="inlineStr">
        <is>
          <t>Driving range</t>
        </is>
      </c>
      <c r="B23" s="223" t="n">
        <v>11084.86</v>
      </c>
      <c r="C23" s="176" t="n">
        <v>12670</v>
      </c>
      <c r="D23" s="223">
        <f>+'Marketing'!E22</f>
        <v/>
      </c>
      <c r="E23" s="211" t="n">
        <v>23200</v>
      </c>
      <c r="F23" s="189">
        <f>(H23-D23)/H23</f>
        <v/>
      </c>
      <c r="G23" s="223">
        <f>H23-E23</f>
        <v/>
      </c>
      <c r="H23" s="224">
        <f>SUM(I23:T23)</f>
        <v/>
      </c>
      <c r="I23" s="223" t="n">
        <v>4000</v>
      </c>
      <c r="J23" s="223" t="n">
        <v>4000</v>
      </c>
      <c r="K23" s="223" t="n">
        <v>4000</v>
      </c>
      <c r="L23" s="223" t="n">
        <v>4500</v>
      </c>
      <c r="M23" s="223" t="n">
        <v>4000</v>
      </c>
      <c r="N23" s="223" t="n">
        <v>4000</v>
      </c>
      <c r="O23" s="223" t="n">
        <v>4000</v>
      </c>
      <c r="P23" s="223" t="n">
        <v>4000</v>
      </c>
      <c r="Q23" s="223" t="n">
        <v>4500</v>
      </c>
      <c r="R23" s="223" t="n">
        <v>5000</v>
      </c>
      <c r="S23" s="223" t="n">
        <v>4000</v>
      </c>
      <c r="T23" s="223" t="n">
        <v>4000</v>
      </c>
      <c r="U23" s="224">
        <f>SUM(I23:T23)</f>
        <v/>
      </c>
      <c r="V23" s="268" t="n"/>
      <c r="W23" s="267" t="n"/>
      <c r="Y23" s="267" t="n"/>
    </row>
    <row r="24">
      <c r="A24" s="267" t="inlineStr">
        <is>
          <t>Advertising on course</t>
        </is>
      </c>
      <c r="B24" s="223" t="n">
        <v>7000</v>
      </c>
      <c r="C24" s="176" t="n">
        <v>0</v>
      </c>
      <c r="D24" s="223">
        <f>+'Marketing'!E23</f>
        <v/>
      </c>
      <c r="E24" s="211" t="n">
        <v>7600</v>
      </c>
      <c r="F24" s="189">
        <f>(H24-D24)/H24</f>
        <v/>
      </c>
      <c r="G24" s="223">
        <f>H24-E24</f>
        <v/>
      </c>
      <c r="H24" s="224">
        <f>SUM(I24:T24)</f>
        <v/>
      </c>
      <c r="I24" s="223" t="n">
        <v>1000</v>
      </c>
      <c r="J24" s="223" t="n">
        <v>1000</v>
      </c>
      <c r="K24" s="223" t="n">
        <v>1000</v>
      </c>
      <c r="L24" s="223" t="n">
        <v>1000</v>
      </c>
      <c r="M24" s="223" t="n">
        <v>1000</v>
      </c>
      <c r="N24" s="223" t="n">
        <v>1000</v>
      </c>
      <c r="O24" s="223" t="n">
        <v>1000</v>
      </c>
      <c r="P24" s="223" t="n">
        <v>1000</v>
      </c>
      <c r="Q24" s="223" t="n">
        <v>1000</v>
      </c>
      <c r="R24" s="223" t="n">
        <v>1000</v>
      </c>
      <c r="S24" s="223" t="n">
        <v>1000</v>
      </c>
      <c r="T24" s="223" t="n">
        <v>1000</v>
      </c>
      <c r="U24" s="224">
        <f>SUM(I24:T24)</f>
        <v/>
      </c>
      <c r="V24" s="268" t="n"/>
      <c r="W24" s="267" t="n"/>
      <c r="Y24" s="267" t="n"/>
    </row>
    <row r="25">
      <c r="A25" s="267" t="n"/>
      <c r="B25" s="223" t="n">
        <v>5000</v>
      </c>
      <c r="E25" s="211" t="n"/>
      <c r="F25" s="189" t="n"/>
      <c r="G25" s="223" t="n"/>
      <c r="H25" s="224" t="n"/>
      <c r="I25" s="223" t="n"/>
      <c r="J25" s="223" t="n"/>
      <c r="K25" s="223" t="n"/>
      <c r="L25" s="223" t="n"/>
      <c r="M25" s="223" t="n"/>
      <c r="N25" s="223" t="n"/>
      <c r="O25" s="223" t="n"/>
      <c r="P25" s="223" t="n"/>
      <c r="Q25" s="223" t="n"/>
      <c r="R25" s="223" t="n"/>
      <c r="S25" s="223" t="n"/>
      <c r="T25" s="223" t="n"/>
      <c r="U25" s="224" t="n"/>
      <c r="V25" s="268" t="n"/>
      <c r="W25" s="267" t="n"/>
      <c r="Y25" s="267" t="n"/>
    </row>
    <row r="26" customFormat="1" s="172">
      <c r="A26" s="269" t="inlineStr">
        <is>
          <t>TOTAL MINI BUSINESS</t>
        </is>
      </c>
      <c r="B26" s="206">
        <f>SUM(B21:B25)</f>
        <v/>
      </c>
      <c r="C26" s="193">
        <f>SUM(C21:C24)</f>
        <v/>
      </c>
      <c r="D26" s="206">
        <f>SUM(D21:D25)</f>
        <v/>
      </c>
      <c r="E26" s="194">
        <f>SUM(E21:E24)</f>
        <v/>
      </c>
      <c r="F26" s="219">
        <f>(H26-D26)/H26</f>
        <v/>
      </c>
      <c r="G26" s="224">
        <f>H26-E26</f>
        <v/>
      </c>
      <c r="H26" s="224">
        <f>SUM(H21:H24)</f>
        <v/>
      </c>
      <c r="I26" s="224">
        <f>SUM(I21:I24)</f>
        <v/>
      </c>
      <c r="J26" s="224">
        <f>SUM(J21:J24)</f>
        <v/>
      </c>
      <c r="K26" s="224">
        <f>SUM(K21:K24)</f>
        <v/>
      </c>
      <c r="L26" s="224">
        <f>SUM(L21:L24)</f>
        <v/>
      </c>
      <c r="M26" s="224">
        <f>SUM(M21:M24)</f>
        <v/>
      </c>
      <c r="N26" s="224">
        <f>SUM(N21:N24)</f>
        <v/>
      </c>
      <c r="O26" s="224">
        <f>SUM(O21:O24)</f>
        <v/>
      </c>
      <c r="P26" s="224">
        <f>SUM(P21:P24)</f>
        <v/>
      </c>
      <c r="Q26" s="224">
        <f>SUM(Q21:Q24)</f>
        <v/>
      </c>
      <c r="R26" s="224">
        <f>SUM(R21:R24)</f>
        <v/>
      </c>
      <c r="S26" s="224">
        <f>SUM(S21:S24)</f>
        <v/>
      </c>
      <c r="T26" s="224">
        <f>SUM(T21:T24)</f>
        <v/>
      </c>
      <c r="U26" s="224">
        <f>SUM(U21:U24)</f>
        <v/>
      </c>
      <c r="V26" s="265" t="n"/>
      <c r="W26" s="269" t="n"/>
      <c r="Y26" s="269" t="n"/>
    </row>
    <row r="27">
      <c r="A27" s="267" t="n"/>
      <c r="E27" s="211" t="n"/>
      <c r="F27" s="189" t="n"/>
      <c r="G27" s="223" t="n"/>
      <c r="H27" s="224" t="n"/>
      <c r="I27" s="223" t="n"/>
      <c r="J27" s="223" t="n"/>
      <c r="K27" s="223" t="n"/>
      <c r="L27" s="223" t="n"/>
      <c r="M27" s="223" t="n"/>
      <c r="N27" s="223" t="n"/>
      <c r="O27" s="223" t="n"/>
      <c r="P27" s="223" t="n"/>
      <c r="Q27" s="223" t="n"/>
      <c r="R27" s="223" t="n"/>
      <c r="S27" s="223" t="n"/>
      <c r="T27" s="223" t="n"/>
      <c r="U27" s="224" t="n"/>
      <c r="V27" s="268" t="n"/>
      <c r="W27" s="267" t="n"/>
      <c r="Y27" s="267" t="n"/>
    </row>
    <row r="28">
      <c r="A28" s="267" t="n"/>
      <c r="C28" s="223" t="n"/>
      <c r="E28" s="211" t="n"/>
      <c r="F28" s="189" t="n"/>
      <c r="G28" s="223" t="n"/>
      <c r="H28" s="224" t="n"/>
      <c r="I28" s="223" t="n"/>
      <c r="J28" s="223" t="n"/>
      <c r="K28" s="223" t="n"/>
      <c r="L28" s="223" t="n"/>
      <c r="M28" s="223" t="n"/>
      <c r="N28" s="223" t="n"/>
      <c r="O28" s="223" t="n"/>
      <c r="P28" s="223" t="n"/>
      <c r="Q28" s="223" t="n"/>
      <c r="R28" s="223" t="n"/>
      <c r="S28" s="223" t="n"/>
      <c r="T28" s="223" t="n"/>
      <c r="U28" s="224" t="n"/>
      <c r="V28" s="268" t="n"/>
      <c r="W28" s="267" t="n"/>
      <c r="Y28" s="267" t="n"/>
    </row>
    <row r="29">
      <c r="A29" s="267" t="inlineStr">
        <is>
          <t>Bank interest</t>
        </is>
      </c>
      <c r="B29" s="223" t="n">
        <v>765</v>
      </c>
      <c r="C29" s="223" t="n">
        <v>241</v>
      </c>
      <c r="D29" s="223">
        <f>+'Marketing'!E29</f>
        <v/>
      </c>
      <c r="E29" s="211" t="n">
        <v>2900</v>
      </c>
      <c r="F29" s="189">
        <f>(H29-D29)/H29</f>
        <v/>
      </c>
      <c r="G29" s="223">
        <f>H29-E29</f>
        <v/>
      </c>
      <c r="H29" s="224" t="n">
        <v>3000</v>
      </c>
      <c r="I29" s="223">
        <f>$H29/12</f>
        <v/>
      </c>
      <c r="J29" s="223">
        <f>$H29/12</f>
        <v/>
      </c>
      <c r="K29" s="223">
        <f>$H29/12</f>
        <v/>
      </c>
      <c r="L29" s="223">
        <f>$H29/12</f>
        <v/>
      </c>
      <c r="M29" s="223">
        <f>$H29/12</f>
        <v/>
      </c>
      <c r="N29" s="223">
        <f>$H29/12</f>
        <v/>
      </c>
      <c r="O29" s="223">
        <f>$H29/12</f>
        <v/>
      </c>
      <c r="P29" s="223">
        <f>$H29/12</f>
        <v/>
      </c>
      <c r="Q29" s="223">
        <f>$H29/12</f>
        <v/>
      </c>
      <c r="R29" s="223">
        <f>$H29/12</f>
        <v/>
      </c>
      <c r="S29" s="223">
        <f>$H29/12</f>
        <v/>
      </c>
      <c r="T29" s="223">
        <f>$H29/12</f>
        <v/>
      </c>
      <c r="U29" s="224">
        <f>SUM(I29:T29)</f>
        <v/>
      </c>
      <c r="V29" s="268" t="n"/>
      <c r="W29" s="267" t="n"/>
      <c r="Y29" s="267" t="n"/>
    </row>
    <row r="30">
      <c r="A30" s="267" t="n"/>
      <c r="E30" s="211" t="n"/>
      <c r="F30" s="189" t="n"/>
      <c r="G30" s="223" t="n"/>
      <c r="H30" s="224" t="n"/>
      <c r="I30" s="223" t="n"/>
      <c r="J30" s="223" t="n"/>
      <c r="K30" s="223" t="n"/>
      <c r="L30" s="223" t="n"/>
      <c r="M30" s="223" t="n"/>
      <c r="N30" s="223" t="n"/>
      <c r="O30" s="223" t="n"/>
      <c r="P30" s="223" t="n"/>
      <c r="Q30" s="223" t="n"/>
      <c r="R30" s="223" t="n"/>
      <c r="S30" s="223" t="n"/>
      <c r="T30" s="223" t="n"/>
      <c r="U30" s="224" t="n"/>
      <c r="V30" s="268" t="n"/>
      <c r="W30" s="267" t="n"/>
      <c r="Y30" s="267" t="n"/>
    </row>
    <row r="31" customFormat="1" s="172">
      <c r="A31" s="269" t="inlineStr">
        <is>
          <t>TOTAL INCOME</t>
        </is>
      </c>
      <c r="B31" s="224" t="n">
        <v>2179987.7938843</v>
      </c>
      <c r="C31" s="224">
        <f>+C9+C15+C26+C28+C29</f>
        <v/>
      </c>
      <c r="D31" s="224">
        <f>+'Marketing'!E31</f>
        <v/>
      </c>
      <c r="E31" s="194">
        <f>+E9+E15+E26+E28+E29</f>
        <v/>
      </c>
      <c r="F31" s="219">
        <f>(H31-D31)/H31</f>
        <v/>
      </c>
      <c r="G31" s="224">
        <f>H31-E31</f>
        <v/>
      </c>
      <c r="H31" s="224">
        <f>H9+H15+H26+H28+H29</f>
        <v/>
      </c>
      <c r="I31" s="224">
        <f>I29+I28+I26+I15+I9</f>
        <v/>
      </c>
      <c r="J31" s="224">
        <f>J29+J28+J26+J15+J9</f>
        <v/>
      </c>
      <c r="K31" s="224">
        <f>K29+K28+K26+K15+K9</f>
        <v/>
      </c>
      <c r="L31" s="224">
        <f>L29+L28+L26+L15+L9</f>
        <v/>
      </c>
      <c r="M31" s="224">
        <f>M29+M28+M26+M15+M9</f>
        <v/>
      </c>
      <c r="N31" s="224">
        <f>N29+N28+N26+N15+N9</f>
        <v/>
      </c>
      <c r="O31" s="224">
        <f>O29+O28+O26+O15+O9</f>
        <v/>
      </c>
      <c r="P31" s="224">
        <f>P29+P28+P26+P15+P9</f>
        <v/>
      </c>
      <c r="Q31" s="224">
        <f>Q29+Q28+Q26+Q15+Q9</f>
        <v/>
      </c>
      <c r="R31" s="224">
        <f>R29+R28+R26+R15+R9</f>
        <v/>
      </c>
      <c r="S31" s="224">
        <f>S29+S28+S26+S15+S9</f>
        <v/>
      </c>
      <c r="T31" s="224">
        <f>T29+T28+T26+T15+T9</f>
        <v/>
      </c>
      <c r="U31" s="224">
        <f>SUM(I31:T31)</f>
        <v/>
      </c>
      <c r="V31" s="265" t="n"/>
      <c r="W31" s="269" t="n"/>
      <c r="Y31" s="269" t="n"/>
    </row>
    <row r="32">
      <c r="A32" s="267" t="n"/>
      <c r="C32" s="223" t="n"/>
      <c r="E32" s="211" t="n"/>
      <c r="F32" s="275" t="n"/>
      <c r="G32" s="223" t="n"/>
      <c r="H32" s="224" t="n"/>
      <c r="I32" s="223" t="n"/>
      <c r="J32" s="223" t="n"/>
      <c r="K32" s="223" t="n"/>
      <c r="L32" s="223" t="n"/>
      <c r="M32" s="223" t="n"/>
      <c r="N32" s="223" t="n"/>
      <c r="O32" s="223" t="n"/>
      <c r="P32" s="223" t="n"/>
      <c r="Q32" s="223" t="n"/>
      <c r="R32" s="223" t="n"/>
      <c r="S32" s="223" t="n"/>
      <c r="T32" s="223" t="n"/>
      <c r="U32" s="224" t="n"/>
      <c r="V32" s="268" t="n"/>
      <c r="W32" s="267" t="n"/>
      <c r="Y32" s="267" t="n"/>
    </row>
    <row r="33" customFormat="1" s="174">
      <c r="A33" s="276" t="inlineStr">
        <is>
          <t>EXPENSES</t>
        </is>
      </c>
      <c r="B33" s="209" t="n"/>
      <c r="C33" s="209" t="n"/>
      <c r="D33" s="209" t="n"/>
      <c r="E33" s="209" t="n"/>
      <c r="F33" s="277" t="n"/>
      <c r="G33" s="211" t="n"/>
      <c r="H33" s="212" t="n"/>
      <c r="I33" s="211" t="n"/>
      <c r="J33" s="211" t="n"/>
      <c r="K33" s="211" t="n"/>
      <c r="L33" s="211" t="n"/>
      <c r="M33" s="211" t="n"/>
      <c r="N33" s="211" t="n"/>
      <c r="O33" s="211" t="n"/>
      <c r="P33" s="211" t="n"/>
      <c r="Q33" s="211" t="n"/>
      <c r="R33" s="211" t="n"/>
      <c r="S33" s="211" t="n"/>
      <c r="T33" s="211" t="n"/>
      <c r="U33" s="230" t="n"/>
      <c r="V33" s="268" t="n"/>
      <c r="W33" s="267" t="n"/>
      <c r="Y33" s="267" t="n"/>
    </row>
    <row r="34" hidden="1" ht="15" customFormat="1" customHeight="1" s="174">
      <c r="A34" s="213" t="n"/>
      <c r="B34" s="211" t="n"/>
      <c r="C34" s="211" t="n"/>
      <c r="D34" s="211" t="n"/>
      <c r="E34" s="211" t="n"/>
      <c r="F34" s="277" t="n"/>
      <c r="G34" s="211" t="n"/>
      <c r="H34" s="211" t="n"/>
      <c r="I34" s="211">
        <f>I35*2.3%</f>
        <v/>
      </c>
      <c r="J34" s="211">
        <f>J35*2.3%</f>
        <v/>
      </c>
      <c r="K34" s="211">
        <f>K35*2.3%</f>
        <v/>
      </c>
      <c r="L34" s="211">
        <f>L35*2.3%</f>
        <v/>
      </c>
      <c r="M34" s="211">
        <f>M35*2.3%</f>
        <v/>
      </c>
      <c r="N34" s="211">
        <f>N35*2.3%</f>
        <v/>
      </c>
      <c r="O34" s="211">
        <f>O35*2.3%</f>
        <v/>
      </c>
      <c r="P34" s="211">
        <f>P35*2.3%</f>
        <v/>
      </c>
      <c r="Q34" s="211">
        <f>Q35*2.3%</f>
        <v/>
      </c>
      <c r="R34" s="211">
        <f>R35*2.3%</f>
        <v/>
      </c>
      <c r="S34" s="211">
        <f>S35*2.3%</f>
        <v/>
      </c>
      <c r="T34" s="211">
        <f>T35*2.3%</f>
        <v/>
      </c>
      <c r="U34" s="230">
        <f>SUM(I34:T34)</f>
        <v/>
      </c>
      <c r="V34" s="268" t="n"/>
      <c r="W34" s="267" t="n"/>
      <c r="Y34" s="267" t="n"/>
    </row>
    <row r="35" hidden="1" ht="15" customFormat="1" customHeight="1" s="174">
      <c r="A35" s="278" t="inlineStr">
        <is>
          <t>Salaries permanent   (Exc Restaurant)</t>
        </is>
      </c>
      <c r="B35" s="211" t="n">
        <v>635000</v>
      </c>
      <c r="C35" s="211" t="n"/>
      <c r="D35" s="211" t="n"/>
      <c r="E35" s="211" t="n"/>
      <c r="F35" s="212">
        <f>(#REF!-#REF!)/#REF!</f>
        <v/>
      </c>
      <c r="G35" s="211">
        <f>#REF!-#REF!</f>
        <v/>
      </c>
      <c r="H35" s="211">
        <f>SUM(I35:T35)</f>
        <v/>
      </c>
      <c r="I35" s="232" t="n">
        <v>48000</v>
      </c>
      <c r="J35" s="233" t="n">
        <v>48000</v>
      </c>
      <c r="K35" s="232" t="n">
        <v>48000</v>
      </c>
      <c r="L35" s="232" t="n">
        <v>48000</v>
      </c>
      <c r="M35" s="233" t="n">
        <v>63000</v>
      </c>
      <c r="N35" s="232" t="n">
        <v>65000</v>
      </c>
      <c r="O35" s="233" t="n">
        <v>50000</v>
      </c>
      <c r="P35" s="232" t="n">
        <v>50000</v>
      </c>
      <c r="Q35" s="233" t="n">
        <v>50000</v>
      </c>
      <c r="R35" s="232" t="n">
        <v>50000</v>
      </c>
      <c r="S35" s="233" t="n">
        <v>50000</v>
      </c>
      <c r="T35" s="232" t="n">
        <v>65000</v>
      </c>
      <c r="U35" s="230">
        <f>SUM(I35:T35)</f>
        <v/>
      </c>
      <c r="V35" s="268" t="n"/>
      <c r="W35" s="267" t="n"/>
      <c r="Y35" s="267" t="n"/>
    </row>
    <row r="36" customFormat="1" s="174">
      <c r="A36" s="278" t="inlineStr">
        <is>
          <t>Salary proposal 2026 with 4 % increase + FD + GK - Laura</t>
        </is>
      </c>
      <c r="B36" s="211" t="n">
        <v>677205</v>
      </c>
      <c r="C36" s="211" t="n">
        <v>829523</v>
      </c>
      <c r="D36" s="211">
        <f>+'Marketing'!E36</f>
        <v/>
      </c>
      <c r="E36" s="215" t="n">
        <v>949296</v>
      </c>
      <c r="F36" s="212">
        <f>+G36/B36</f>
        <v/>
      </c>
      <c r="G36" s="211">
        <f>+H36-D36</f>
        <v/>
      </c>
      <c r="H36" s="211">
        <f>SUM(I36:T36)</f>
        <v/>
      </c>
      <c r="I36" s="232" t="n">
        <v>75333</v>
      </c>
      <c r="J36" s="232" t="n">
        <v>75333</v>
      </c>
      <c r="K36" s="232" t="n">
        <v>75333</v>
      </c>
      <c r="L36" s="232" t="n">
        <v>75333</v>
      </c>
      <c r="M36" s="232" t="n">
        <v>90433</v>
      </c>
      <c r="N36" s="232" t="n">
        <v>90433</v>
      </c>
      <c r="O36" s="232" t="n">
        <v>75333</v>
      </c>
      <c r="P36" s="232" t="n">
        <v>75333</v>
      </c>
      <c r="Q36" s="232" t="n">
        <v>75333</v>
      </c>
      <c r="R36" s="232" t="n">
        <v>75333</v>
      </c>
      <c r="S36" s="232" t="n">
        <v>75333</v>
      </c>
      <c r="T36" s="232" t="n">
        <v>90433</v>
      </c>
      <c r="U36" s="230">
        <f>SUM(I36:T36)</f>
        <v/>
      </c>
      <c r="V36" s="268" t="n"/>
      <c r="W36" s="267" t="n"/>
      <c r="Y36" s="267" t="n"/>
    </row>
    <row r="37" customFormat="1" s="174">
      <c r="A37" s="278" t="inlineStr">
        <is>
          <t xml:space="preserve">January Bonus 600€ </t>
        </is>
      </c>
      <c r="B37" s="211" t="n">
        <v>10400</v>
      </c>
      <c r="C37" s="211" t="n"/>
      <c r="D37" s="211">
        <f>+'Marketing'!E37</f>
        <v/>
      </c>
      <c r="E37" s="215" t="n">
        <v>20000</v>
      </c>
      <c r="F37" s="212" t="n"/>
      <c r="G37" s="211">
        <f>+H37-D37</f>
        <v/>
      </c>
      <c r="H37" s="211" t="n"/>
      <c r="I37" s="211" t="n"/>
      <c r="J37" s="211" t="n"/>
      <c r="K37" s="211" t="n"/>
      <c r="L37" s="211" t="n"/>
      <c r="M37" s="211" t="n"/>
      <c r="N37" s="211" t="n"/>
      <c r="O37" s="211" t="n"/>
      <c r="P37" s="211" t="n"/>
      <c r="Q37" s="211" t="n"/>
      <c r="R37" s="211" t="n"/>
      <c r="S37" s="211" t="n"/>
      <c r="T37" s="211" t="n"/>
      <c r="U37" s="230" t="n"/>
      <c r="V37" s="268" t="n"/>
      <c r="W37" s="267" t="n"/>
      <c r="Y37" s="267" t="n"/>
    </row>
    <row r="38" customFormat="1" s="174">
      <c r="A38" s="213" t="inlineStr">
        <is>
          <t>Salary temp ground staff x 2</t>
        </is>
      </c>
      <c r="B38" s="211" t="n">
        <v>34716</v>
      </c>
      <c r="C38" s="211" t="n"/>
      <c r="D38" s="211">
        <f>+'Marketing'!E38</f>
        <v/>
      </c>
      <c r="E38" s="216" t="n"/>
      <c r="F38" s="212" t="n"/>
      <c r="G38" s="211">
        <f>+H38-D38</f>
        <v/>
      </c>
      <c r="H38" s="211" t="n"/>
      <c r="I38" s="211" t="n"/>
      <c r="J38" s="211" t="n"/>
      <c r="K38" s="211" t="n"/>
      <c r="L38" s="211" t="n"/>
      <c r="M38" s="211" t="n"/>
      <c r="N38" s="211" t="n"/>
      <c r="O38" s="211" t="n"/>
      <c r="P38" s="211" t="n"/>
      <c r="Q38" s="211" t="n"/>
      <c r="R38" s="211" t="n"/>
      <c r="S38" s="211" t="n"/>
      <c r="T38" s="211" t="n"/>
      <c r="U38" s="230" t="n"/>
      <c r="V38" s="268" t="n"/>
      <c r="W38" s="267" t="n"/>
      <c r="Y38" s="267" t="n"/>
    </row>
    <row r="39" customFormat="1" s="174">
      <c r="A39" s="278" t="inlineStr">
        <is>
          <t>Salaries social Security</t>
        </is>
      </c>
      <c r="B39" s="211" t="n">
        <v>330000</v>
      </c>
      <c r="C39" s="211" t="n">
        <v>246994</v>
      </c>
      <c r="D39" s="211">
        <f>+'Marketing'!E39</f>
        <v/>
      </c>
      <c r="E39" s="215" t="n">
        <v>288000</v>
      </c>
      <c r="F39" s="212">
        <f>+G39/B39</f>
        <v/>
      </c>
      <c r="G39" s="211">
        <f>+H39-D39</f>
        <v/>
      </c>
      <c r="H39" s="211" t="n">
        <v>307200</v>
      </c>
      <c r="I39" s="211" t="n">
        <v>25600</v>
      </c>
      <c r="J39" s="211" t="n">
        <v>25600</v>
      </c>
      <c r="K39" s="211" t="n">
        <v>25600</v>
      </c>
      <c r="L39" s="211" t="n">
        <v>25600</v>
      </c>
      <c r="M39" s="211" t="n">
        <v>25600</v>
      </c>
      <c r="N39" s="211" t="n">
        <v>25600</v>
      </c>
      <c r="O39" s="211" t="n">
        <v>25600</v>
      </c>
      <c r="P39" s="211" t="n">
        <v>25600</v>
      </c>
      <c r="Q39" s="211" t="n">
        <v>25600</v>
      </c>
      <c r="R39" s="211" t="n">
        <v>25600</v>
      </c>
      <c r="S39" s="211" t="n">
        <v>25600</v>
      </c>
      <c r="T39" s="211" t="n">
        <v>25600</v>
      </c>
      <c r="U39" s="230">
        <f>SUM(I39:T39)</f>
        <v/>
      </c>
      <c r="V39" s="268" t="n"/>
      <c r="W39" s="267" t="n"/>
      <c r="Y39" s="267" t="n"/>
    </row>
    <row r="40" customFormat="1" s="174">
      <c r="A40" s="278" t="inlineStr">
        <is>
          <t>Overtime groundstaff</t>
        </is>
      </c>
      <c r="B40" s="211" t="n">
        <v>10000</v>
      </c>
      <c r="C40" s="211" t="n"/>
      <c r="D40" s="211">
        <f>+'Marketing'!E41</f>
        <v/>
      </c>
      <c r="E40" s="216" t="n"/>
      <c r="F40" s="279" t="n"/>
      <c r="G40" s="211" t="n"/>
      <c r="H40" s="211" t="n">
        <v>12000</v>
      </c>
      <c r="I40" s="211" t="n">
        <v>1000</v>
      </c>
      <c r="J40" s="211" t="n">
        <v>1000</v>
      </c>
      <c r="K40" s="211" t="n">
        <v>1000</v>
      </c>
      <c r="L40" s="211" t="n">
        <v>1000</v>
      </c>
      <c r="M40" s="211" t="n">
        <v>1000</v>
      </c>
      <c r="N40" s="211" t="n">
        <v>1000</v>
      </c>
      <c r="O40" s="211" t="n">
        <v>1000</v>
      </c>
      <c r="P40" s="211" t="n">
        <v>1000</v>
      </c>
      <c r="Q40" s="211" t="n">
        <v>1000</v>
      </c>
      <c r="R40" s="211" t="n">
        <v>1000</v>
      </c>
      <c r="S40" s="211" t="n">
        <v>1000</v>
      </c>
      <c r="T40" s="211" t="n">
        <v>1000</v>
      </c>
      <c r="U40" s="230">
        <f>SUM(I40:T40)</f>
        <v/>
      </c>
      <c r="V40" s="268" t="n"/>
      <c r="W40" s="267" t="n"/>
      <c r="Y40" s="267" t="n"/>
    </row>
    <row r="41" customFormat="1" s="174">
      <c r="A41" s="278" t="inlineStr">
        <is>
          <t>Overtime projects</t>
        </is>
      </c>
      <c r="B41" s="211" t="n">
        <v>0</v>
      </c>
      <c r="C41" s="211" t="n"/>
      <c r="D41" s="211">
        <f>+'Marketing'!E42</f>
        <v/>
      </c>
      <c r="E41" s="216" t="n"/>
      <c r="F41" s="279" t="n"/>
      <c r="G41" s="211">
        <f>+H41-D41</f>
        <v/>
      </c>
      <c r="H41" s="211" t="n"/>
      <c r="I41" s="211" t="n"/>
      <c r="J41" s="211" t="n"/>
      <c r="K41" s="211" t="n"/>
      <c r="L41" s="211" t="n"/>
      <c r="M41" s="211" t="n"/>
      <c r="N41" s="211" t="n"/>
      <c r="O41" s="211" t="n"/>
      <c r="P41" s="211" t="n"/>
      <c r="Q41" s="211" t="n"/>
      <c r="R41" s="211" t="n"/>
      <c r="S41" s="211" t="n"/>
      <c r="T41" s="211" t="n"/>
      <c r="U41" s="230" t="n"/>
      <c r="V41" s="268" t="n"/>
      <c r="W41" s="267" t="n"/>
      <c r="Y41" s="267" t="n"/>
    </row>
    <row r="42" customFormat="1" s="174">
      <c r="A42" s="278" t="inlineStr">
        <is>
          <t>Staff Training green staff</t>
        </is>
      </c>
      <c r="B42" s="211" t="n"/>
      <c r="C42" s="211" t="n"/>
      <c r="D42" s="211" t="n"/>
      <c r="E42" s="215" t="n"/>
      <c r="F42" s="279" t="n"/>
      <c r="G42" s="211" t="n"/>
      <c r="H42" s="230" t="n"/>
      <c r="I42" s="211" t="n"/>
      <c r="J42" s="211" t="n"/>
      <c r="K42" s="211" t="n"/>
      <c r="L42" s="211" t="n"/>
      <c r="M42" s="211" t="n"/>
      <c r="N42" s="211" t="n"/>
      <c r="O42" s="211" t="n"/>
      <c r="P42" s="211" t="n"/>
      <c r="Q42" s="211" t="n"/>
      <c r="R42" s="211" t="n"/>
      <c r="S42" s="211" t="n"/>
      <c r="T42" s="211" t="n"/>
      <c r="U42" s="230" t="n"/>
      <c r="V42" s="268" t="n"/>
      <c r="W42" s="267" t="n"/>
      <c r="Y42" s="267" t="n"/>
    </row>
    <row r="43" customFormat="1" s="174">
      <c r="A43" s="278" t="n"/>
      <c r="B43" s="211" t="n"/>
      <c r="C43" s="211" t="n"/>
      <c r="D43" s="211" t="n"/>
      <c r="E43" s="211" t="n"/>
      <c r="F43" s="279" t="n"/>
      <c r="G43" s="211" t="n"/>
      <c r="H43" s="230" t="n"/>
      <c r="I43" s="211" t="n"/>
      <c r="J43" s="211" t="n"/>
      <c r="K43" s="211" t="n"/>
      <c r="L43" s="211" t="n"/>
      <c r="M43" s="211" t="n"/>
      <c r="N43" s="211" t="n"/>
      <c r="O43" s="211" t="n"/>
      <c r="P43" s="211" t="n"/>
      <c r="Q43" s="211" t="n"/>
      <c r="R43" s="211" t="n"/>
      <c r="S43" s="211" t="n"/>
      <c r="T43" s="211" t="n"/>
      <c r="U43" s="230" t="n"/>
      <c r="V43" s="268" t="n"/>
      <c r="W43" s="267" t="n"/>
      <c r="Y43" s="267" t="n"/>
    </row>
    <row r="44" customFormat="1" s="174">
      <c r="A44" s="278" t="inlineStr">
        <is>
          <t>TOTAL SALARIES</t>
        </is>
      </c>
      <c r="B44" s="211" t="n">
        <v>1062321</v>
      </c>
      <c r="C44" s="211">
        <f>SUM(C36:C42)</f>
        <v/>
      </c>
      <c r="D44" s="211">
        <f>+'Marketing'!E45</f>
        <v/>
      </c>
      <c r="E44" s="211">
        <f>SUM(E36:E43)</f>
        <v/>
      </c>
      <c r="F44" s="212">
        <f>(H44-D44)/H44</f>
        <v/>
      </c>
      <c r="G44" s="211">
        <f>H44-D44</f>
        <v/>
      </c>
      <c r="H44" s="211">
        <f>SUM(I44:T44)</f>
        <v/>
      </c>
      <c r="I44" s="211">
        <f>SUM(I36:I43)</f>
        <v/>
      </c>
      <c r="J44" s="211">
        <f>SUM(J36:J43)</f>
        <v/>
      </c>
      <c r="K44" s="211">
        <f>SUM(K36:K43)</f>
        <v/>
      </c>
      <c r="L44" s="211">
        <f>SUM(L36:L43)</f>
        <v/>
      </c>
      <c r="M44" s="211">
        <f>SUM(M36:M43)</f>
        <v/>
      </c>
      <c r="N44" s="211">
        <f>SUM(N36:N43)</f>
        <v/>
      </c>
      <c r="O44" s="211">
        <f>SUM(O36:O43)</f>
        <v/>
      </c>
      <c r="P44" s="211">
        <f>SUM(P36:P43)</f>
        <v/>
      </c>
      <c r="Q44" s="211">
        <f>SUM(Q36:Q43)</f>
        <v/>
      </c>
      <c r="R44" s="211">
        <f>SUM(R36:R43)</f>
        <v/>
      </c>
      <c r="S44" s="211">
        <f>SUM(S36:S43)</f>
        <v/>
      </c>
      <c r="T44" s="211">
        <f>SUM(T36:T43)</f>
        <v/>
      </c>
      <c r="U44" s="230">
        <f>SUM(U36:U43)</f>
        <v/>
      </c>
      <c r="V44" s="268" t="n"/>
      <c r="W44" s="267" t="n"/>
      <c r="Y44" s="267" t="n"/>
    </row>
    <row r="45">
      <c r="A45" s="267" t="n"/>
      <c r="C45" s="223" t="n"/>
      <c r="E45" s="211" t="n"/>
      <c r="F45" s="275" t="n"/>
      <c r="G45" s="223" t="n"/>
      <c r="H45" s="219" t="n"/>
      <c r="I45" s="223" t="n"/>
      <c r="J45" s="223" t="n"/>
      <c r="K45" s="223" t="n"/>
      <c r="L45" s="223" t="n"/>
      <c r="M45" s="223" t="n"/>
      <c r="N45" s="223" t="n"/>
      <c r="O45" s="223" t="n"/>
      <c r="P45" s="223" t="n"/>
      <c r="Q45" s="223" t="n"/>
      <c r="R45" s="223" t="n"/>
      <c r="S45" s="223" t="n"/>
      <c r="T45" s="223" t="n"/>
      <c r="U45" s="224" t="n"/>
      <c r="V45" s="268" t="n"/>
      <c r="W45" s="267" t="n"/>
      <c r="Y45" s="267" t="n"/>
    </row>
    <row r="46">
      <c r="A46" s="267" t="inlineStr">
        <is>
          <t>trolley rental</t>
        </is>
      </c>
      <c r="B46" s="223" t="n">
        <v>4536</v>
      </c>
      <c r="C46" s="176" t="n">
        <v>3402</v>
      </c>
      <c r="D46" s="223">
        <f>+'Marketing'!E47</f>
        <v/>
      </c>
      <c r="E46" s="211" t="n">
        <v>6000</v>
      </c>
      <c r="F46" s="189">
        <f>(H46-D46)/H46</f>
        <v/>
      </c>
      <c r="G46" s="223">
        <f>H46-E46</f>
        <v/>
      </c>
      <c r="H46" s="220" t="n">
        <v>6036</v>
      </c>
      <c r="I46" s="234" t="n">
        <v>503</v>
      </c>
      <c r="J46" s="234" t="n">
        <v>503</v>
      </c>
      <c r="K46" s="234" t="n">
        <v>503</v>
      </c>
      <c r="L46" s="234" t="n">
        <v>503</v>
      </c>
      <c r="M46" s="234" t="n">
        <v>503</v>
      </c>
      <c r="N46" s="234" t="n">
        <v>503</v>
      </c>
      <c r="O46" s="234" t="n">
        <v>503</v>
      </c>
      <c r="P46" s="234" t="n">
        <v>503</v>
      </c>
      <c r="Q46" s="234" t="n">
        <v>503</v>
      </c>
      <c r="R46" s="234" t="n">
        <v>503</v>
      </c>
      <c r="S46" s="234" t="n">
        <v>503</v>
      </c>
      <c r="T46" s="234" t="n">
        <v>503</v>
      </c>
      <c r="U46" s="220" t="n">
        <v>6036</v>
      </c>
      <c r="V46" s="244" t="n"/>
      <c r="W46" s="267" t="n"/>
      <c r="Y46" s="267" t="n"/>
    </row>
    <row r="47">
      <c r="A47" s="267" t="inlineStr">
        <is>
          <t xml:space="preserve">Buggy maintenance </t>
        </is>
      </c>
      <c r="B47" s="223" t="n">
        <v>27600</v>
      </c>
      <c r="C47" s="176" t="n">
        <v>58751</v>
      </c>
      <c r="D47" s="223">
        <f>+'Marketing'!E48</f>
        <v/>
      </c>
      <c r="E47" s="211" t="n">
        <v>15000</v>
      </c>
      <c r="F47" s="189">
        <f>(H47-D47)/H47</f>
        <v/>
      </c>
      <c r="G47" s="223">
        <f>H47-E47</f>
        <v/>
      </c>
      <c r="H47" s="220" t="n">
        <v>9996</v>
      </c>
      <c r="I47" s="234" t="n">
        <v>833</v>
      </c>
      <c r="J47" s="234" t="n">
        <v>833</v>
      </c>
      <c r="K47" s="234" t="n">
        <v>833</v>
      </c>
      <c r="L47" s="234" t="n">
        <v>833</v>
      </c>
      <c r="M47" s="234" t="n">
        <v>833</v>
      </c>
      <c r="N47" s="234" t="n">
        <v>833</v>
      </c>
      <c r="O47" s="234" t="n">
        <v>833</v>
      </c>
      <c r="P47" s="234" t="n">
        <v>833</v>
      </c>
      <c r="Q47" s="234" t="n">
        <v>833</v>
      </c>
      <c r="R47" s="234" t="n">
        <v>833</v>
      </c>
      <c r="S47" s="234" t="n">
        <v>833</v>
      </c>
      <c r="T47" s="234" t="n">
        <v>833</v>
      </c>
      <c r="U47" s="220" t="n">
        <v>9996</v>
      </c>
      <c r="V47" s="268" t="n"/>
      <c r="W47" s="267" t="n"/>
      <c r="Y47" s="267" t="n"/>
    </row>
    <row r="48">
      <c r="A48" s="267" t="inlineStr">
        <is>
          <t>Driving range</t>
        </is>
      </c>
      <c r="B48" s="223" t="n">
        <v>2400</v>
      </c>
      <c r="C48" s="176" t="n">
        <v>0</v>
      </c>
      <c r="D48" s="223">
        <f>+'Marketing'!E49</f>
        <v/>
      </c>
      <c r="E48" s="211" t="n">
        <v>6500</v>
      </c>
      <c r="F48" s="189">
        <f>(H48-D48)/H48</f>
        <v/>
      </c>
      <c r="G48" s="223">
        <f>H48-E48</f>
        <v/>
      </c>
      <c r="H48" s="224" t="n">
        <v>7000</v>
      </c>
      <c r="I48" s="248" t="n">
        <v>3000</v>
      </c>
      <c r="J48" s="235" t="n"/>
      <c r="K48" s="234" t="n">
        <v>1000</v>
      </c>
      <c r="L48" s="235" t="n"/>
      <c r="M48" s="248" t="n">
        <v>1000</v>
      </c>
      <c r="N48" s="235" t="n"/>
      <c r="O48" s="235" t="n"/>
      <c r="P48" s="234" t="n">
        <v>1000</v>
      </c>
      <c r="Q48" s="235" t="n"/>
      <c r="R48" s="235" t="n"/>
      <c r="S48" s="235" t="n"/>
      <c r="T48" s="248" t="n">
        <v>3000</v>
      </c>
      <c r="U48" s="224">
        <f>SUM(I48:T48)</f>
        <v/>
      </c>
      <c r="V48" s="268" t="n"/>
      <c r="W48" s="267" t="n"/>
      <c r="Y48" s="267" t="n"/>
    </row>
    <row r="49">
      <c r="A49" s="267" t="inlineStr">
        <is>
          <t>Vehicle/Fuel expenses</t>
        </is>
      </c>
      <c r="B49" s="223" t="n">
        <v>25500</v>
      </c>
      <c r="C49" s="176" t="n">
        <v>41496</v>
      </c>
      <c r="D49" s="223">
        <f>+'Marketing'!E51</f>
        <v/>
      </c>
      <c r="E49" s="211" t="n">
        <v>33000</v>
      </c>
      <c r="F49" s="189">
        <f>(H49-D49)/H49</f>
        <v/>
      </c>
      <c r="G49" s="223">
        <f>H49-E49</f>
        <v/>
      </c>
      <c r="H49" s="224">
        <f>SUM(I49:T49)</f>
        <v/>
      </c>
      <c r="I49" s="223" t="n">
        <v>3100</v>
      </c>
      <c r="J49" s="223" t="n">
        <v>3100</v>
      </c>
      <c r="K49" s="223" t="n">
        <v>3100</v>
      </c>
      <c r="L49" s="223" t="n">
        <v>3100</v>
      </c>
      <c r="M49" s="223" t="n">
        <v>3100</v>
      </c>
      <c r="N49" s="223" t="n">
        <v>3100</v>
      </c>
      <c r="O49" s="223" t="n">
        <v>3100</v>
      </c>
      <c r="P49" s="223" t="n">
        <v>3100</v>
      </c>
      <c r="Q49" s="223" t="n">
        <v>3100</v>
      </c>
      <c r="R49" s="223" t="n">
        <v>3100</v>
      </c>
      <c r="S49" s="223" t="n">
        <v>3100</v>
      </c>
      <c r="T49" s="223" t="n">
        <v>3100</v>
      </c>
      <c r="U49" s="224">
        <f>SUM(I49:T49)</f>
        <v/>
      </c>
      <c r="V49" s="268" t="n"/>
      <c r="W49" s="267" t="n"/>
      <c r="Y49" s="267" t="n"/>
    </row>
    <row r="50">
      <c r="A50" s="267" t="n"/>
      <c r="E50" s="211" t="n"/>
      <c r="F50" s="275" t="n"/>
      <c r="G50" s="223" t="n"/>
      <c r="H50" s="224" t="n"/>
      <c r="I50" s="223" t="n"/>
      <c r="J50" s="223" t="n"/>
      <c r="K50" s="223" t="n"/>
      <c r="L50" s="223" t="n"/>
      <c r="M50" s="223" t="n"/>
      <c r="N50" s="223" t="n"/>
      <c r="O50" s="223" t="n"/>
      <c r="P50" s="223" t="n"/>
      <c r="Q50" s="223" t="n"/>
      <c r="R50" s="223" t="n"/>
      <c r="S50" s="223" t="n"/>
      <c r="T50" s="223" t="n"/>
      <c r="U50" s="224" t="n"/>
      <c r="V50" s="268" t="n"/>
      <c r="W50" s="267" t="n"/>
      <c r="Y50" s="267" t="n"/>
    </row>
    <row r="51">
      <c r="A51" s="267" t="inlineStr">
        <is>
          <t>TOTAL VARIABLES</t>
        </is>
      </c>
      <c r="B51" s="223" t="n">
        <v>60036</v>
      </c>
      <c r="C51" s="223">
        <f>SUM(C46:C49)</f>
        <v/>
      </c>
      <c r="D51" s="223">
        <f>+'Marketing'!E53</f>
        <v/>
      </c>
      <c r="E51" s="194">
        <f>SUM(E46:E49)</f>
        <v/>
      </c>
      <c r="F51" s="189">
        <f>(H51-D51)/H51</f>
        <v/>
      </c>
      <c r="G51" s="223">
        <f>H51-E51</f>
        <v/>
      </c>
      <c r="H51" s="224">
        <f>SUM(H46:H49)</f>
        <v/>
      </c>
      <c r="I51" s="223">
        <f>SUM(I46:I49)</f>
        <v/>
      </c>
      <c r="J51" s="223">
        <f>SUM(J46:J49)</f>
        <v/>
      </c>
      <c r="K51" s="223">
        <f>SUM(K46:K49)</f>
        <v/>
      </c>
      <c r="L51" s="223">
        <f>SUM(L46:L49)</f>
        <v/>
      </c>
      <c r="M51" s="223">
        <f>SUM(M46:M49)</f>
        <v/>
      </c>
      <c r="N51" s="223">
        <f>SUM(N46:N49)</f>
        <v/>
      </c>
      <c r="O51" s="223">
        <f>SUM(O46:O49)</f>
        <v/>
      </c>
      <c r="P51" s="223">
        <f>SUM(P46:P49)</f>
        <v/>
      </c>
      <c r="Q51" s="223">
        <f>SUM(Q46:Q49)</f>
        <v/>
      </c>
      <c r="R51" s="223">
        <f>SUM(R46:R49)</f>
        <v/>
      </c>
      <c r="S51" s="223">
        <f>SUM(S46:S49)</f>
        <v/>
      </c>
      <c r="T51" s="223">
        <f>SUM(T46:T49)</f>
        <v/>
      </c>
      <c r="U51" s="224">
        <f>SUM(U46:U49)</f>
        <v/>
      </c>
      <c r="V51" s="268" t="n"/>
      <c r="W51" s="267" t="n"/>
      <c r="Y51" s="267" t="n"/>
    </row>
    <row r="52">
      <c r="A52" s="267" t="n"/>
      <c r="E52" s="211" t="n"/>
      <c r="F52" s="275" t="n"/>
      <c r="G52" s="268" t="n"/>
      <c r="H52" s="224" t="n"/>
      <c r="I52" s="223" t="n"/>
      <c r="J52" s="223" t="n"/>
      <c r="K52" s="223" t="n"/>
      <c r="L52" s="223" t="n"/>
      <c r="M52" s="223" t="n"/>
      <c r="N52" s="223" t="n"/>
      <c r="O52" s="223" t="n"/>
      <c r="P52" s="223" t="n"/>
      <c r="Q52" s="223" t="n"/>
      <c r="R52" s="223" t="n"/>
      <c r="S52" s="223" t="n"/>
      <c r="T52" s="223" t="n"/>
      <c r="U52" s="224" t="n"/>
      <c r="V52" s="268" t="n"/>
      <c r="W52" s="267" t="n"/>
      <c r="Y52" s="267" t="n"/>
    </row>
    <row r="53">
      <c r="A53" s="267" t="inlineStr">
        <is>
          <t>R &amp; M Course</t>
        </is>
      </c>
      <c r="B53" s="223" t="n">
        <v>254000</v>
      </c>
      <c r="C53" s="223" t="n">
        <v>365297</v>
      </c>
      <c r="D53" s="223">
        <f>+'Marketing'!E55</f>
        <v/>
      </c>
      <c r="E53" s="211" t="n">
        <v>421000</v>
      </c>
      <c r="F53" s="189">
        <f>(H53-D53)/H53</f>
        <v/>
      </c>
      <c r="G53" s="223">
        <f>H53-E53</f>
        <v/>
      </c>
      <c r="H53" s="224">
        <f>SUM(I53:T53)</f>
        <v/>
      </c>
      <c r="I53" s="223" t="n">
        <v>39398</v>
      </c>
      <c r="J53" s="223" t="n">
        <v>33993</v>
      </c>
      <c r="K53" s="223" t="n">
        <v>29735</v>
      </c>
      <c r="L53" s="223" t="n">
        <v>19183</v>
      </c>
      <c r="M53" s="223" t="n">
        <v>34564</v>
      </c>
      <c r="N53" s="223" t="n">
        <v>90795</v>
      </c>
      <c r="O53" s="223" t="n">
        <v>23934</v>
      </c>
      <c r="P53" s="223" t="n">
        <v>29102</v>
      </c>
      <c r="Q53" s="223" t="n">
        <v>50580</v>
      </c>
      <c r="R53" s="223" t="n">
        <v>21092</v>
      </c>
      <c r="S53" s="223" t="n">
        <v>37731</v>
      </c>
      <c r="T53" s="223" t="n">
        <v>10893</v>
      </c>
      <c r="U53" s="224">
        <f>SUM(I53:T53)</f>
        <v/>
      </c>
      <c r="V53" s="268" t="n"/>
      <c r="W53" s="267" t="n"/>
      <c r="Y53" s="267" t="n"/>
    </row>
    <row r="54">
      <c r="A54" s="267" t="inlineStr">
        <is>
          <t>R &amp; M Non course</t>
        </is>
      </c>
      <c r="B54" s="223" t="n">
        <v>35000</v>
      </c>
      <c r="C54" s="223" t="n">
        <v>89346</v>
      </c>
      <c r="D54" s="223">
        <f>+'Marketing'!E56</f>
        <v/>
      </c>
      <c r="E54" s="211" t="n">
        <v>64700</v>
      </c>
      <c r="F54" s="189">
        <f>(H54-D54)/H54</f>
        <v/>
      </c>
      <c r="G54" s="223">
        <f>H54-E54</f>
        <v/>
      </c>
      <c r="H54" s="224" t="n">
        <v>64700</v>
      </c>
      <c r="I54" s="223" t="n">
        <v>5391.667</v>
      </c>
      <c r="J54" s="223" t="n">
        <v>5391.667</v>
      </c>
      <c r="K54" s="223" t="n">
        <v>5391.667</v>
      </c>
      <c r="L54" s="223" t="n">
        <v>5391.667</v>
      </c>
      <c r="M54" s="223" t="n">
        <v>5391.667</v>
      </c>
      <c r="N54" s="223" t="n">
        <v>5391.667</v>
      </c>
      <c r="O54" s="223" t="n">
        <v>5391.667</v>
      </c>
      <c r="P54" s="223" t="n">
        <v>5391.667</v>
      </c>
      <c r="Q54" s="223" t="n">
        <v>5391.667</v>
      </c>
      <c r="R54" s="223" t="n">
        <v>5391.667</v>
      </c>
      <c r="S54" s="223" t="n">
        <v>5391.667</v>
      </c>
      <c r="T54" s="223" t="n">
        <v>5391.663</v>
      </c>
      <c r="U54" s="224">
        <f>SUM(I54:T54)</f>
        <v/>
      </c>
      <c r="V54" s="268" t="n"/>
      <c r="W54" s="267" t="n"/>
      <c r="Y54" s="267" t="n"/>
    </row>
    <row r="55">
      <c r="A55" s="267" t="inlineStr">
        <is>
          <t>Electricity/Water/Gas</t>
        </is>
      </c>
      <c r="B55" s="223" t="n">
        <v>81000</v>
      </c>
      <c r="C55" s="223" t="n">
        <v>109661</v>
      </c>
      <c r="D55" s="223">
        <f>+'Marketing'!E57</f>
        <v/>
      </c>
      <c r="E55" s="211" t="n">
        <v>160000</v>
      </c>
      <c r="F55" s="189">
        <f>(H55-D55)/H55</f>
        <v/>
      </c>
      <c r="G55" s="223">
        <f>H55-E55</f>
        <v/>
      </c>
      <c r="H55" s="224" t="n">
        <v>160000</v>
      </c>
      <c r="I55" s="223">
        <f>$H55/12</f>
        <v/>
      </c>
      <c r="J55" s="223">
        <f>$H55/12</f>
        <v/>
      </c>
      <c r="K55" s="223">
        <f>$H55/12</f>
        <v/>
      </c>
      <c r="L55" s="223">
        <f>$H55/12</f>
        <v/>
      </c>
      <c r="M55" s="223">
        <f>$H55/12</f>
        <v/>
      </c>
      <c r="N55" s="223">
        <f>$H55/12</f>
        <v/>
      </c>
      <c r="O55" s="223">
        <f>$H55/12</f>
        <v/>
      </c>
      <c r="P55" s="223">
        <f>$H55/12</f>
        <v/>
      </c>
      <c r="Q55" s="223">
        <f>$H55/12</f>
        <v/>
      </c>
      <c r="R55" s="223">
        <f>$H55/12</f>
        <v/>
      </c>
      <c r="S55" s="223">
        <f>$H55/12</f>
        <v/>
      </c>
      <c r="T55" s="223">
        <f>$H55/12</f>
        <v/>
      </c>
      <c r="U55" s="224">
        <f>SUM(I55:T55)</f>
        <v/>
      </c>
      <c r="V55" s="268" t="n"/>
      <c r="W55" s="267" t="n"/>
      <c r="Y55" s="267" t="n"/>
    </row>
    <row r="56">
      <c r="A56" s="267" t="n"/>
      <c r="C56" s="223" t="n"/>
      <c r="E56" s="211" t="n"/>
      <c r="F56" s="275" t="n"/>
      <c r="G56" s="223" t="n"/>
      <c r="H56" s="224" t="n"/>
      <c r="I56" s="223" t="n"/>
      <c r="J56" s="223" t="n"/>
      <c r="K56" s="223" t="n"/>
      <c r="L56" s="223" t="n"/>
      <c r="M56" s="223" t="n"/>
      <c r="N56" s="223" t="n"/>
      <c r="O56" s="223" t="n"/>
      <c r="P56" s="223" t="n"/>
      <c r="Q56" s="223" t="n"/>
      <c r="R56" s="223" t="n"/>
      <c r="S56" s="223" t="n"/>
      <c r="T56" s="223" t="n"/>
      <c r="U56" s="224" t="n"/>
      <c r="V56" s="268" t="n"/>
      <c r="W56" s="267" t="n"/>
      <c r="Y56" s="267" t="n"/>
    </row>
    <row r="57">
      <c r="A57" s="267" t="inlineStr">
        <is>
          <t>TOTAL SERVICES</t>
        </is>
      </c>
      <c r="B57" s="223" t="n">
        <v>370000</v>
      </c>
      <c r="C57" s="223">
        <f>SUM(C53:C55)</f>
        <v/>
      </c>
      <c r="D57" s="223">
        <f>+'Marketing'!E59</f>
        <v/>
      </c>
      <c r="E57" s="194">
        <f>SUM(E53:E56)</f>
        <v/>
      </c>
      <c r="F57" s="189">
        <f>(H57-D57)/H57</f>
        <v/>
      </c>
      <c r="G57" s="223">
        <f>H57-E57</f>
        <v/>
      </c>
      <c r="H57" s="224">
        <f>SUM(H53:H55)</f>
        <v/>
      </c>
      <c r="I57" s="223">
        <f>SUM(I53:I55)</f>
        <v/>
      </c>
      <c r="J57" s="223">
        <f>SUM(J53:J55)</f>
        <v/>
      </c>
      <c r="K57" s="223">
        <f>SUM(K53:K55)</f>
        <v/>
      </c>
      <c r="L57" s="223">
        <f>SUM(L53:L55)</f>
        <v/>
      </c>
      <c r="M57" s="223">
        <f>SUM(M53:M55)</f>
        <v/>
      </c>
      <c r="N57" s="223">
        <f>SUM(N53:N55)</f>
        <v/>
      </c>
      <c r="O57" s="223">
        <f>SUM(O53:O55)</f>
        <v/>
      </c>
      <c r="P57" s="223">
        <f>SUM(P53:P55)</f>
        <v/>
      </c>
      <c r="Q57" s="223">
        <f>SUM(Q53:Q55)</f>
        <v/>
      </c>
      <c r="R57" s="223">
        <f>SUM(R53:R55)</f>
        <v/>
      </c>
      <c r="S57" s="223">
        <f>SUM(S53:S55)</f>
        <v/>
      </c>
      <c r="T57" s="223">
        <f>SUM(T53:T55)</f>
        <v/>
      </c>
      <c r="U57" s="224">
        <f>SUM(U53:U55)</f>
        <v/>
      </c>
      <c r="V57" s="268" t="n"/>
      <c r="W57" s="267" t="n"/>
      <c r="Y57" s="267" t="n"/>
    </row>
    <row r="58">
      <c r="A58" s="267" t="n"/>
      <c r="C58" s="223" t="n"/>
      <c r="E58" s="211" t="n"/>
      <c r="F58" s="275" t="n"/>
      <c r="G58" s="223" t="n"/>
      <c r="H58" s="224" t="n"/>
      <c r="I58" s="223" t="n"/>
      <c r="J58" s="223" t="n"/>
      <c r="K58" s="223" t="n"/>
      <c r="L58" s="223" t="n"/>
      <c r="M58" s="223" t="n"/>
      <c r="N58" s="223" t="n"/>
      <c r="O58" s="223" t="n"/>
      <c r="P58" s="223" t="n"/>
      <c r="Q58" s="223" t="n"/>
      <c r="R58" s="223" t="n"/>
      <c r="S58" s="223" t="n"/>
      <c r="T58" s="223" t="n"/>
      <c r="U58" s="224" t="n"/>
      <c r="V58" s="268" t="n"/>
      <c r="W58" s="267" t="n"/>
      <c r="Y58" s="267" t="n"/>
    </row>
    <row r="59">
      <c r="A59" s="267" t="inlineStr">
        <is>
          <t>Pub.&amp; Marketing</t>
        </is>
      </c>
      <c r="B59" s="223" t="n">
        <v>32204.5</v>
      </c>
      <c r="C59" s="223" t="n">
        <v>38516</v>
      </c>
      <c r="D59" s="223">
        <f>+'Marketing'!E61</f>
        <v/>
      </c>
      <c r="E59" s="248" t="n">
        <v>48700</v>
      </c>
      <c r="F59" s="189">
        <f>(H59-D59)/H59</f>
        <v/>
      </c>
      <c r="G59" s="223">
        <f>H59-E59</f>
        <v/>
      </c>
      <c r="H59" s="224">
        <f>U59</f>
        <v/>
      </c>
      <c r="I59" s="232" t="n">
        <v>4521</v>
      </c>
      <c r="J59" s="232" t="n">
        <v>2420</v>
      </c>
      <c r="K59" s="232" t="n">
        <v>2420</v>
      </c>
      <c r="L59" s="232" t="n">
        <v>2420</v>
      </c>
      <c r="M59" s="232" t="n">
        <v>7420</v>
      </c>
      <c r="N59" s="232" t="n">
        <v>5820</v>
      </c>
      <c r="O59" s="232" t="n">
        <v>4920</v>
      </c>
      <c r="P59" s="232" t="n">
        <v>2420</v>
      </c>
      <c r="Q59" s="232" t="n">
        <v>3420</v>
      </c>
      <c r="R59" s="232" t="n">
        <v>2720</v>
      </c>
      <c r="S59" s="232" t="n">
        <v>2420</v>
      </c>
      <c r="T59" s="232" t="n">
        <v>2420</v>
      </c>
      <c r="U59" s="224">
        <f>SUM(I59:T59)</f>
        <v/>
      </c>
      <c r="V59" s="268" t="n"/>
      <c r="W59" s="267" t="n"/>
      <c r="Y59" s="267" t="n"/>
    </row>
    <row r="60">
      <c r="A60" s="267" t="inlineStr">
        <is>
          <t>Sundry expenses</t>
        </is>
      </c>
      <c r="B60" s="223" t="n">
        <v>30662.7304597217</v>
      </c>
      <c r="C60" s="223" t="n">
        <v>57051</v>
      </c>
      <c r="D60" s="223">
        <f>+'Marketing'!E63</f>
        <v/>
      </c>
      <c r="E60" s="248" t="n">
        <v>52000</v>
      </c>
      <c r="F60" s="189">
        <f>(H60-D60)/H60</f>
        <v/>
      </c>
      <c r="G60" s="223">
        <f>H60-E60</f>
        <v/>
      </c>
      <c r="H60" s="224" t="n">
        <v>52000</v>
      </c>
      <c r="I60" s="223" t="n">
        <v>4333</v>
      </c>
      <c r="J60" s="223" t="n">
        <v>4333</v>
      </c>
      <c r="K60" s="223" t="n">
        <v>4333</v>
      </c>
      <c r="L60" s="223" t="n">
        <v>4333</v>
      </c>
      <c r="M60" s="223" t="n">
        <v>4333</v>
      </c>
      <c r="N60" s="223" t="n">
        <v>4333</v>
      </c>
      <c r="O60" s="223" t="n">
        <v>4333</v>
      </c>
      <c r="P60" s="223" t="n">
        <v>4333</v>
      </c>
      <c r="Q60" s="223" t="n">
        <v>4333</v>
      </c>
      <c r="R60" s="223" t="n">
        <v>4333</v>
      </c>
      <c r="S60" s="223" t="n">
        <v>4333</v>
      </c>
      <c r="T60" s="223" t="n">
        <v>4333</v>
      </c>
      <c r="U60" s="224">
        <f>SUM(I60:T60)</f>
        <v/>
      </c>
      <c r="V60" s="268" t="n"/>
      <c r="W60" s="267" t="n"/>
      <c r="Y60" s="267" t="n"/>
    </row>
    <row r="61">
      <c r="A61" s="267" t="inlineStr">
        <is>
          <t>Tel/Fax/Stationary/printers etc.</t>
        </is>
      </c>
      <c r="B61" s="223" t="n">
        <v>15104.6854485816</v>
      </c>
      <c r="C61" s="223" t="n">
        <v>29232</v>
      </c>
      <c r="D61" s="223">
        <f>+'Marketing'!E64</f>
        <v/>
      </c>
      <c r="E61" s="248" t="n">
        <v>11000</v>
      </c>
      <c r="F61" s="189">
        <f>(H61-D61)/H61</f>
        <v/>
      </c>
      <c r="G61" s="223">
        <f>H61-E61</f>
        <v/>
      </c>
      <c r="H61" s="224" t="n">
        <v>12000</v>
      </c>
      <c r="I61" s="223" t="n">
        <v>1000</v>
      </c>
      <c r="J61" s="223" t="n">
        <v>1000</v>
      </c>
      <c r="K61" s="223" t="n">
        <v>1000</v>
      </c>
      <c r="L61" s="223" t="n">
        <v>1000</v>
      </c>
      <c r="M61" s="223" t="n">
        <v>1000</v>
      </c>
      <c r="N61" s="223" t="n">
        <v>1000</v>
      </c>
      <c r="O61" s="223" t="n">
        <v>1000</v>
      </c>
      <c r="P61" s="223" t="n">
        <v>1000</v>
      </c>
      <c r="Q61" s="223" t="n">
        <v>1000</v>
      </c>
      <c r="R61" s="223" t="n">
        <v>1000</v>
      </c>
      <c r="S61" s="223" t="n">
        <v>1000</v>
      </c>
      <c r="T61" s="223" t="n">
        <v>1000</v>
      </c>
      <c r="U61" s="224">
        <f>SUM(I61:T61)</f>
        <v/>
      </c>
      <c r="V61" s="268" t="n"/>
      <c r="W61" s="267" t="n"/>
      <c r="Y61" s="267" t="n"/>
    </row>
    <row r="62">
      <c r="A62" s="267" t="inlineStr">
        <is>
          <t xml:space="preserve">Legal,Gest, surtec, insur </t>
        </is>
      </c>
      <c r="B62" s="223" t="n">
        <v>67909.5747817403</v>
      </c>
      <c r="C62" s="223" t="n">
        <v>128660</v>
      </c>
      <c r="D62" s="223">
        <f>+'Marketing'!E65</f>
        <v/>
      </c>
      <c r="E62" s="248" t="n">
        <v>108000</v>
      </c>
      <c r="F62" s="189">
        <f>(H62-D62)/H62</f>
        <v/>
      </c>
      <c r="G62" s="223">
        <f>H62-E62</f>
        <v/>
      </c>
      <c r="H62" s="224" t="n">
        <v>108000</v>
      </c>
      <c r="I62" s="223" t="n">
        <v>9000</v>
      </c>
      <c r="J62" s="223" t="n">
        <v>9000</v>
      </c>
      <c r="K62" s="223" t="n">
        <v>9000</v>
      </c>
      <c r="L62" s="223" t="n">
        <v>9000</v>
      </c>
      <c r="M62" s="223" t="n">
        <v>9000</v>
      </c>
      <c r="N62" s="223" t="n">
        <v>9000</v>
      </c>
      <c r="O62" s="223" t="n">
        <v>9000</v>
      </c>
      <c r="P62" s="223" t="n">
        <v>9000</v>
      </c>
      <c r="Q62" s="223" t="n">
        <v>9000</v>
      </c>
      <c r="R62" s="223" t="n">
        <v>9000</v>
      </c>
      <c r="S62" s="223" t="n">
        <v>9000</v>
      </c>
      <c r="T62" s="223" t="n">
        <v>9000</v>
      </c>
      <c r="U62" s="224">
        <f>SUM(I62:T62)</f>
        <v/>
      </c>
      <c r="V62" s="268" t="n"/>
      <c r="W62" s="267" t="n"/>
      <c r="Y62" s="267" t="n"/>
    </row>
    <row r="63">
      <c r="A63" s="267" t="inlineStr">
        <is>
          <t>Rates,Taxes Com.fees</t>
        </is>
      </c>
      <c r="B63" s="223" t="n">
        <v>52192.0931142956</v>
      </c>
      <c r="C63" s="223" t="n">
        <v>34597</v>
      </c>
      <c r="D63" s="223">
        <f>+'Marketing'!E66</f>
        <v/>
      </c>
      <c r="E63" s="248" t="n">
        <v>48000</v>
      </c>
      <c r="F63" s="189">
        <f>(H63-D63)/H63</f>
        <v/>
      </c>
      <c r="G63" s="223">
        <f>H63-E63</f>
        <v/>
      </c>
      <c r="H63" s="224" t="n">
        <v>50000</v>
      </c>
      <c r="I63" s="223" t="n">
        <v>4167</v>
      </c>
      <c r="J63" s="223" t="n">
        <v>4167</v>
      </c>
      <c r="K63" s="223" t="n">
        <v>4167</v>
      </c>
      <c r="L63" s="223" t="n">
        <v>4167</v>
      </c>
      <c r="M63" s="223" t="n">
        <v>4167</v>
      </c>
      <c r="N63" s="223" t="n">
        <v>4167</v>
      </c>
      <c r="O63" s="223" t="n">
        <v>4167</v>
      </c>
      <c r="P63" s="223" t="n">
        <v>4167</v>
      </c>
      <c r="Q63" s="223" t="n">
        <v>4167</v>
      </c>
      <c r="R63" s="223" t="n">
        <v>4167</v>
      </c>
      <c r="S63" s="223" t="n">
        <v>4167</v>
      </c>
      <c r="T63" s="223" t="n">
        <v>4167</v>
      </c>
      <c r="U63" s="224">
        <f>SUM(I63:T63)</f>
        <v/>
      </c>
      <c r="V63" s="268" t="n"/>
      <c r="W63" s="267" t="n"/>
      <c r="Y63" s="267" t="n"/>
    </row>
    <row r="64">
      <c r="A64" s="267" t="n"/>
      <c r="C64" s="223" t="n"/>
      <c r="E64" s="211" t="n"/>
      <c r="F64" s="275" t="n"/>
      <c r="G64" s="223" t="n"/>
      <c r="H64" s="224" t="n"/>
      <c r="I64" s="223" t="n"/>
      <c r="J64" s="223" t="n"/>
      <c r="K64" s="223" t="n"/>
      <c r="L64" s="223" t="n"/>
      <c r="M64" s="223" t="n"/>
      <c r="N64" s="223" t="n"/>
      <c r="O64" s="223" t="n"/>
      <c r="P64" s="223" t="n"/>
      <c r="Q64" s="223" t="n"/>
      <c r="R64" s="223" t="n"/>
      <c r="S64" s="223" t="n"/>
      <c r="T64" s="223" t="n"/>
      <c r="U64" s="224" t="n"/>
      <c r="V64" s="268" t="n"/>
      <c r="W64" s="267" t="n"/>
      <c r="Y64" s="267" t="n"/>
    </row>
    <row r="65">
      <c r="A65" s="267" t="inlineStr">
        <is>
          <t>TOTAL BACK OFFICE</t>
        </is>
      </c>
      <c r="B65" s="223" t="n">
        <v>209123.583804339</v>
      </c>
      <c r="C65" s="223">
        <f>SUM(C59:C63)</f>
        <v/>
      </c>
      <c r="D65" s="223">
        <f>+'Marketing'!E68</f>
        <v/>
      </c>
      <c r="E65" s="194">
        <f>SUM(E59:E64)</f>
        <v/>
      </c>
      <c r="F65" s="189">
        <f>(H65-D65)/H65</f>
        <v/>
      </c>
      <c r="G65" s="223">
        <f>H65-E65</f>
        <v/>
      </c>
      <c r="H65" s="224">
        <f>SUM(H59:H64)</f>
        <v/>
      </c>
      <c r="I65" s="224">
        <f>SUM(I59:I64)</f>
        <v/>
      </c>
      <c r="J65" s="224">
        <f>SUM(J59:J64)</f>
        <v/>
      </c>
      <c r="K65" s="224">
        <f>SUM(K59:K64)</f>
        <v/>
      </c>
      <c r="L65" s="224">
        <f>SUM(L59:L64)</f>
        <v/>
      </c>
      <c r="M65" s="224">
        <f>SUM(M59:M64)</f>
        <v/>
      </c>
      <c r="N65" s="224">
        <f>SUM(N59:N64)</f>
        <v/>
      </c>
      <c r="O65" s="224">
        <f>SUM(O59:O64)</f>
        <v/>
      </c>
      <c r="P65" s="224">
        <f>SUM(P59:P64)</f>
        <v/>
      </c>
      <c r="Q65" s="224">
        <f>SUM(Q59:Q64)</f>
        <v/>
      </c>
      <c r="R65" s="224">
        <f>SUM(R59:R64)</f>
        <v/>
      </c>
      <c r="S65" s="224">
        <f>SUM(S59:S64)</f>
        <v/>
      </c>
      <c r="T65" s="224">
        <f>SUM(T59:T64)</f>
        <v/>
      </c>
      <c r="U65" s="224">
        <f>SUM(U59:U64)</f>
        <v/>
      </c>
      <c r="V65" s="268" t="n"/>
      <c r="W65" s="267" t="n"/>
      <c r="Y65" s="267" t="n"/>
    </row>
    <row r="66">
      <c r="A66" s="267" t="n"/>
      <c r="C66" s="223" t="n"/>
      <c r="E66" s="211" t="n"/>
      <c r="F66" s="189" t="n"/>
      <c r="G66" s="223" t="n"/>
      <c r="H66" s="224" t="n"/>
      <c r="I66" s="223" t="n"/>
      <c r="J66" s="223" t="n"/>
      <c r="K66" s="223" t="n"/>
      <c r="L66" s="223" t="n"/>
      <c r="M66" s="223" t="n"/>
      <c r="N66" s="223" t="n"/>
      <c r="O66" s="223" t="n"/>
      <c r="P66" s="223" t="n"/>
      <c r="Q66" s="223" t="n"/>
      <c r="R66" s="223" t="n"/>
      <c r="S66" s="223" t="n"/>
      <c r="T66" s="223" t="n"/>
      <c r="U66" s="224" t="n"/>
      <c r="V66" s="268" t="n"/>
      <c r="W66" s="267" t="n"/>
      <c r="Y66" s="267" t="n"/>
    </row>
    <row r="67" ht="19.5" customHeight="1">
      <c r="A67" s="267" t="inlineStr">
        <is>
          <t>Depreciation</t>
        </is>
      </c>
      <c r="B67" s="223" t="n"/>
      <c r="C67" s="223" t="n"/>
      <c r="D67" s="223" t="n"/>
      <c r="E67" s="211" t="n">
        <v>111000</v>
      </c>
      <c r="F67" s="275" t="n"/>
      <c r="G67" s="247" t="n"/>
      <c r="H67" s="224">
        <f>SUM(I67:T67)</f>
        <v/>
      </c>
      <c r="I67" s="223">
        <f>+'Members'!H20</f>
        <v/>
      </c>
      <c r="J67" s="223">
        <f>+'Members'!I20</f>
        <v/>
      </c>
      <c r="K67" s="223">
        <f>+'Members'!J20</f>
        <v/>
      </c>
      <c r="L67" s="223">
        <f>+'Members'!K20</f>
        <v/>
      </c>
      <c r="M67" s="223">
        <f>+'Members'!L20</f>
        <v/>
      </c>
      <c r="N67" s="223">
        <f>+'Members'!M20</f>
        <v/>
      </c>
      <c r="O67" s="223">
        <f>+'Members'!N20</f>
        <v/>
      </c>
      <c r="P67" s="223">
        <f>+'Members'!O20</f>
        <v/>
      </c>
      <c r="Q67" s="223">
        <f>+'Members'!P20</f>
        <v/>
      </c>
      <c r="R67" s="223">
        <f>+'Members'!Q20</f>
        <v/>
      </c>
      <c r="S67" s="223">
        <f>+'Members'!R20</f>
        <v/>
      </c>
      <c r="T67" s="223">
        <f>+'Members'!S20</f>
        <v/>
      </c>
      <c r="U67" s="224">
        <f>SUM(I67:T67)</f>
        <v/>
      </c>
      <c r="V67" s="268" t="n"/>
      <c r="W67" s="267" t="n"/>
      <c r="Y67" s="267" t="n"/>
    </row>
    <row r="68">
      <c r="A68" s="267" t="inlineStr">
        <is>
          <t>P&amp;L on disposal assets</t>
        </is>
      </c>
      <c r="B68" s="223" t="n"/>
      <c r="C68" s="223" t="n"/>
      <c r="D68" s="223" t="n"/>
      <c r="E68" s="211" t="n"/>
      <c r="F68" s="189" t="n"/>
      <c r="G68" s="223" t="n"/>
      <c r="H68" s="224" t="n">
        <v>0</v>
      </c>
      <c r="I68" s="223" t="n">
        <v>0</v>
      </c>
      <c r="J68" s="223" t="n">
        <v>0</v>
      </c>
      <c r="K68" s="223" t="n">
        <v>0</v>
      </c>
      <c r="L68" s="223" t="n">
        <v>0</v>
      </c>
      <c r="M68" s="223" t="n">
        <v>0</v>
      </c>
      <c r="N68" s="223" t="n">
        <v>0</v>
      </c>
      <c r="O68" s="223" t="n">
        <v>0</v>
      </c>
      <c r="P68" s="223" t="n">
        <v>0</v>
      </c>
      <c r="Q68" s="223" t="n">
        <v>0</v>
      </c>
      <c r="R68" s="223" t="n">
        <v>0</v>
      </c>
      <c r="S68" s="223" t="n">
        <v>0</v>
      </c>
      <c r="T68" s="223" t="n">
        <v>0</v>
      </c>
      <c r="U68" s="224" t="n">
        <v>0</v>
      </c>
      <c r="V68" s="268" t="n"/>
      <c r="W68" s="267" t="n"/>
      <c r="Y68" s="267" t="n"/>
    </row>
    <row r="69" ht="16.5" customHeight="1">
      <c r="A69" s="267" t="inlineStr">
        <is>
          <t>Interest Cost</t>
        </is>
      </c>
      <c r="B69" s="223" t="n"/>
      <c r="C69" s="223" t="n"/>
      <c r="D69" s="223" t="n"/>
      <c r="E69" s="248" t="n">
        <v>70000</v>
      </c>
      <c r="F69" s="189" t="n"/>
      <c r="G69" s="247" t="n"/>
      <c r="H69" s="224" t="n">
        <v>0</v>
      </c>
      <c r="I69" s="223">
        <f>+$H$69/12</f>
        <v/>
      </c>
      <c r="J69" s="223">
        <f>+$H$69/12</f>
        <v/>
      </c>
      <c r="K69" s="223">
        <f>+$H$69/12</f>
        <v/>
      </c>
      <c r="L69" s="223">
        <f>+$H$69/12</f>
        <v/>
      </c>
      <c r="M69" s="223">
        <f>+$H$69/12</f>
        <v/>
      </c>
      <c r="N69" s="223">
        <f>+$H$69/12</f>
        <v/>
      </c>
      <c r="O69" s="223">
        <f>+$H$69/12</f>
        <v/>
      </c>
      <c r="P69" s="223">
        <f>+$H$69/12</f>
        <v/>
      </c>
      <c r="Q69" s="223">
        <f>+$H$69/12</f>
        <v/>
      </c>
      <c r="R69" s="223">
        <f>+$H$69/12</f>
        <v/>
      </c>
      <c r="S69" s="223">
        <f>+$H$69/12</f>
        <v/>
      </c>
      <c r="T69" s="223">
        <f>+$H$69/12</f>
        <v/>
      </c>
      <c r="U69" s="224">
        <f>SUM(I69:T69)</f>
        <v/>
      </c>
      <c r="V69" s="268" t="n"/>
      <c r="W69" s="267" t="n"/>
      <c r="Y69" s="267" t="n"/>
    </row>
    <row r="70">
      <c r="A70" s="267" t="inlineStr">
        <is>
          <t>Bad debt Expense</t>
        </is>
      </c>
      <c r="C70" s="223" t="n"/>
      <c r="E70" s="248" t="n">
        <v>20000</v>
      </c>
      <c r="F70" s="189" t="n"/>
      <c r="G70" s="223" t="n"/>
      <c r="H70" s="224" t="n">
        <v>20000</v>
      </c>
      <c r="I70" s="223">
        <f>$H70/12</f>
        <v/>
      </c>
      <c r="J70" s="223">
        <f>$H70/12</f>
        <v/>
      </c>
      <c r="K70" s="223">
        <f>$H70/12</f>
        <v/>
      </c>
      <c r="L70" s="223">
        <f>$H70/12</f>
        <v/>
      </c>
      <c r="M70" s="223">
        <f>$H70/12</f>
        <v/>
      </c>
      <c r="N70" s="223">
        <f>$H70/12</f>
        <v/>
      </c>
      <c r="O70" s="223">
        <f>$H70/12</f>
        <v/>
      </c>
      <c r="P70" s="223">
        <f>$H70/12</f>
        <v/>
      </c>
      <c r="Q70" s="223">
        <f>$H70/12</f>
        <v/>
      </c>
      <c r="R70" s="223">
        <f>$H70/12</f>
        <v/>
      </c>
      <c r="S70" s="223">
        <f>$H70/12</f>
        <v/>
      </c>
      <c r="T70" s="223">
        <f>$H70/12</f>
        <v/>
      </c>
      <c r="U70" s="224">
        <f>SUM(I70:T70)</f>
        <v/>
      </c>
      <c r="V70" s="268" t="n"/>
      <c r="W70" s="267" t="n"/>
      <c r="Y70" s="267" t="n"/>
    </row>
    <row r="71">
      <c r="A71" s="267" t="inlineStr">
        <is>
          <t>Credit card charges</t>
        </is>
      </c>
      <c r="B71" s="223" t="n">
        <v>10000</v>
      </c>
      <c r="C71" s="223" t="n">
        <v>12712</v>
      </c>
      <c r="D71" s="223">
        <f>+'Marketing'!E72</f>
        <v/>
      </c>
      <c r="E71" s="248" t="n">
        <v>20000</v>
      </c>
      <c r="F71" s="189">
        <f>(H71-D71)/H71</f>
        <v/>
      </c>
      <c r="G71" s="223">
        <f>H71-E71</f>
        <v/>
      </c>
      <c r="H71" s="224" t="n">
        <v>20000</v>
      </c>
      <c r="I71" s="223">
        <f>$H71/12</f>
        <v/>
      </c>
      <c r="J71" s="223">
        <f>$H71/12</f>
        <v/>
      </c>
      <c r="K71" s="223">
        <f>$H71/12</f>
        <v/>
      </c>
      <c r="L71" s="223">
        <f>$H71/12</f>
        <v/>
      </c>
      <c r="M71" s="223">
        <f>$H71/12</f>
        <v/>
      </c>
      <c r="N71" s="223">
        <f>$H71/12</f>
        <v/>
      </c>
      <c r="O71" s="223">
        <f>$H71/12</f>
        <v/>
      </c>
      <c r="P71" s="223">
        <f>$H71/12</f>
        <v/>
      </c>
      <c r="Q71" s="223">
        <f>$H71/12</f>
        <v/>
      </c>
      <c r="R71" s="223">
        <f>$H71/12</f>
        <v/>
      </c>
      <c r="S71" s="223">
        <f>$H71/12</f>
        <v/>
      </c>
      <c r="T71" s="223">
        <f>$H71/12</f>
        <v/>
      </c>
      <c r="U71" s="224">
        <f>SUM(I71:T71)</f>
        <v/>
      </c>
      <c r="V71" s="268" t="n"/>
      <c r="W71" s="267" t="n"/>
      <c r="Y71" s="267" t="n"/>
    </row>
    <row r="72">
      <c r="A72" s="267" t="inlineStr">
        <is>
          <t>Other Bank charges</t>
        </is>
      </c>
      <c r="B72" s="223" t="n">
        <v>2131.0752005786</v>
      </c>
      <c r="C72" s="223" t="n">
        <v>2114</v>
      </c>
      <c r="D72" s="223">
        <f>+'Marketing'!E73</f>
        <v/>
      </c>
      <c r="E72" s="248" t="n">
        <v>8000</v>
      </c>
      <c r="F72" s="189">
        <f>(H72-D72)/H72</f>
        <v/>
      </c>
      <c r="G72" s="223">
        <f>H72-E72</f>
        <v/>
      </c>
      <c r="H72" s="224" t="n">
        <v>8000</v>
      </c>
      <c r="I72" s="223">
        <f>$H72/12</f>
        <v/>
      </c>
      <c r="J72" s="223">
        <f>$H72/12</f>
        <v/>
      </c>
      <c r="K72" s="223">
        <f>$H72/12</f>
        <v/>
      </c>
      <c r="L72" s="223">
        <f>$H72/12</f>
        <v/>
      </c>
      <c r="M72" s="223">
        <f>$H72/12</f>
        <v/>
      </c>
      <c r="N72" s="223">
        <f>$H72/12</f>
        <v/>
      </c>
      <c r="O72" s="223">
        <f>$H72/12</f>
        <v/>
      </c>
      <c r="P72" s="223">
        <f>$H72/12</f>
        <v/>
      </c>
      <c r="Q72" s="223">
        <f>$H72/12</f>
        <v/>
      </c>
      <c r="R72" s="223">
        <f>$H72/12</f>
        <v/>
      </c>
      <c r="S72" s="223">
        <f>$H72/12</f>
        <v/>
      </c>
      <c r="T72" s="223">
        <f>$H72/12</f>
        <v/>
      </c>
      <c r="U72" s="224">
        <f>SUM(I72:T72)</f>
        <v/>
      </c>
      <c r="V72" s="268" t="n"/>
      <c r="W72" s="267" t="n"/>
      <c r="Y72" s="267" t="n"/>
    </row>
    <row r="73">
      <c r="A73" s="267" t="n"/>
      <c r="C73" s="223" t="n"/>
      <c r="E73" s="211" t="n"/>
      <c r="F73" s="280" t="n"/>
      <c r="G73" s="223" t="n"/>
      <c r="H73" s="224" t="n"/>
      <c r="I73" s="223" t="n"/>
      <c r="J73" s="223" t="n"/>
      <c r="K73" s="223" t="n"/>
      <c r="L73" s="223" t="n"/>
      <c r="M73" s="223" t="n"/>
      <c r="N73" s="223" t="n"/>
      <c r="O73" s="223" t="n"/>
      <c r="P73" s="223" t="n"/>
      <c r="Q73" s="223" t="n"/>
      <c r="R73" s="223" t="n"/>
      <c r="S73" s="223" t="n"/>
      <c r="T73" s="223" t="n"/>
      <c r="U73" s="224" t="n"/>
      <c r="V73" s="268" t="n"/>
      <c r="W73" s="267" t="n"/>
      <c r="Y73" s="267" t="n"/>
    </row>
    <row r="74">
      <c r="A74" s="281" t="inlineStr">
        <is>
          <t>FINANCE CHARGES</t>
        </is>
      </c>
      <c r="B74" s="251" t="n">
        <v>221828.934920579</v>
      </c>
      <c r="C74" s="251">
        <f>SUM(C71:C72)</f>
        <v/>
      </c>
      <c r="D74" s="251">
        <f>+'Marketing'!E75</f>
        <v/>
      </c>
      <c r="E74" s="252" t="n">
        <v>245000</v>
      </c>
      <c r="F74" s="253">
        <f>(H74-D74)/H74</f>
        <v/>
      </c>
      <c r="G74" s="251">
        <f>H74-D74</f>
        <v/>
      </c>
      <c r="H74" s="254" t="n">
        <v>245000</v>
      </c>
      <c r="I74" s="251" t="n">
        <v>20250</v>
      </c>
      <c r="J74" s="251" t="n">
        <v>20250</v>
      </c>
      <c r="K74" s="251" t="n">
        <v>20250</v>
      </c>
      <c r="L74" s="251" t="n">
        <v>20250</v>
      </c>
      <c r="M74" s="251" t="n">
        <v>20250</v>
      </c>
      <c r="N74" s="251" t="n">
        <v>20250</v>
      </c>
      <c r="O74" s="251" t="n">
        <v>20250</v>
      </c>
      <c r="P74" s="251" t="n">
        <v>20250</v>
      </c>
      <c r="Q74" s="251" t="n">
        <v>20250</v>
      </c>
      <c r="R74" s="251" t="n">
        <v>20250</v>
      </c>
      <c r="S74" s="251" t="n">
        <v>20250</v>
      </c>
      <c r="T74" s="251" t="n">
        <v>20250</v>
      </c>
      <c r="U74" s="254">
        <f>SUM(I74:T74)</f>
        <v/>
      </c>
      <c r="V74" s="268" t="n"/>
      <c r="W74" s="267" t="n"/>
      <c r="Y74" s="267" t="n"/>
    </row>
    <row r="75">
      <c r="A75" s="281" t="n"/>
      <c r="B75" s="251" t="n"/>
      <c r="C75" s="251" t="n"/>
      <c r="D75" s="251" t="n"/>
      <c r="E75" s="252" t="n"/>
      <c r="F75" s="282" t="n"/>
      <c r="G75" s="251" t="n"/>
      <c r="H75" s="254" t="n"/>
      <c r="I75" s="251" t="n"/>
      <c r="J75" s="251" t="n"/>
      <c r="K75" s="251" t="n"/>
      <c r="L75" s="251" t="n"/>
      <c r="M75" s="251" t="n"/>
      <c r="N75" s="251" t="n"/>
      <c r="O75" s="251" t="n"/>
      <c r="P75" s="251" t="n"/>
      <c r="Q75" s="251" t="n"/>
      <c r="R75" s="251" t="n"/>
      <c r="S75" s="251" t="n"/>
      <c r="T75" s="251" t="n"/>
      <c r="U75" s="254" t="n"/>
      <c r="V75" s="268" t="n"/>
      <c r="W75" s="267" t="n"/>
      <c r="Y75" s="267" t="n"/>
    </row>
    <row r="76">
      <c r="A76" s="281" t="inlineStr">
        <is>
          <t>TOTAL EXPENDITURE</t>
        </is>
      </c>
      <c r="B76" s="251" t="n">
        <v>1933309.51872492</v>
      </c>
      <c r="C76" s="251">
        <f>+C74+C65+C57+C51+C44</f>
        <v/>
      </c>
      <c r="D76" s="251">
        <f>+'Marketing'!E77</f>
        <v/>
      </c>
      <c r="E76" s="252">
        <f>+E74+E65+E57+E51+E44</f>
        <v/>
      </c>
      <c r="F76" s="253">
        <f>(H76-D76)/H76</f>
        <v/>
      </c>
      <c r="G76" s="251">
        <f>H76-D76</f>
        <v/>
      </c>
      <c r="H76" s="254">
        <f>+H74+H65+H57+H51+H44</f>
        <v/>
      </c>
      <c r="I76" s="251">
        <f>I74+I65+I57+I51+I44</f>
        <v/>
      </c>
      <c r="J76" s="251">
        <f>J74+J65+J57+J51+J44</f>
        <v/>
      </c>
      <c r="K76" s="251">
        <f>K74+K65+K57+K51+K44</f>
        <v/>
      </c>
      <c r="L76" s="251">
        <f>L74+L65+L57+L51+L44</f>
        <v/>
      </c>
      <c r="M76" s="251">
        <f>M74+M65+M57+M51+M44</f>
        <v/>
      </c>
      <c r="N76" s="251">
        <f>N74+N65+N57+N51+N44</f>
        <v/>
      </c>
      <c r="O76" s="251">
        <f>O74+O65+O57+O51+O44</f>
        <v/>
      </c>
      <c r="P76" s="251">
        <f>P74+P65+P57+P51+P44</f>
        <v/>
      </c>
      <c r="Q76" s="251">
        <f>Q74+Q65+Q57+Q51+Q44</f>
        <v/>
      </c>
      <c r="R76" s="251">
        <f>R74+R65+R57+R51+R44</f>
        <v/>
      </c>
      <c r="S76" s="251">
        <f>S74+S65+S57+S51+S44</f>
        <v/>
      </c>
      <c r="T76" s="251">
        <f>T74+T65+T57+T51+T44</f>
        <v/>
      </c>
      <c r="U76" s="254">
        <f>U74+U65+U57+U51+U44</f>
        <v/>
      </c>
      <c r="V76" s="268" t="n"/>
      <c r="W76" s="267" t="n"/>
      <c r="Y76" s="267" t="n"/>
    </row>
    <row r="77">
      <c r="A77" s="281" t="n"/>
      <c r="B77" s="251" t="n"/>
      <c r="C77" s="251" t="n"/>
      <c r="D77" s="251" t="n"/>
      <c r="E77" s="252" t="n"/>
      <c r="F77" s="282" t="n"/>
      <c r="G77" s="251" t="n"/>
      <c r="H77" s="254" t="n"/>
      <c r="I77" s="251" t="n"/>
      <c r="J77" s="251" t="inlineStr">
        <is>
          <t xml:space="preserve">  </t>
        </is>
      </c>
      <c r="K77" s="251" t="n"/>
      <c r="L77" s="251" t="n"/>
      <c r="M77" s="251" t="n"/>
      <c r="N77" s="251" t="n"/>
      <c r="O77" s="251" t="n"/>
      <c r="P77" s="251" t="n"/>
      <c r="Q77" s="251" t="n"/>
      <c r="R77" s="251" t="n"/>
      <c r="S77" s="251" t="n"/>
      <c r="T77" s="251" t="n"/>
      <c r="U77" s="254" t="n"/>
      <c r="V77" s="268" t="n"/>
      <c r="W77" s="267" t="n"/>
      <c r="Y77" s="267" t="n"/>
    </row>
    <row r="78">
      <c r="A78" s="281" t="inlineStr">
        <is>
          <t>Trading Profit / (Loss)</t>
        </is>
      </c>
      <c r="B78" s="251" t="n">
        <v>246678.275159379</v>
      </c>
      <c r="C78" s="251">
        <f>+C31-C76</f>
        <v/>
      </c>
      <c r="D78" s="251">
        <f>+'Marketing'!E79</f>
        <v/>
      </c>
      <c r="E78" s="252">
        <f>+E31-E76</f>
        <v/>
      </c>
      <c r="F78" s="253">
        <f>(H78-D78)/H78</f>
        <v/>
      </c>
      <c r="G78" s="251">
        <f>H78-D78</f>
        <v/>
      </c>
      <c r="H78" s="254">
        <f>+H31-H76</f>
        <v/>
      </c>
      <c r="I78" s="254">
        <f>I31-I76</f>
        <v/>
      </c>
      <c r="J78" s="254">
        <f>J31-J76</f>
        <v/>
      </c>
      <c r="K78" s="254">
        <f>K31-K76</f>
        <v/>
      </c>
      <c r="L78" s="254">
        <f>L31-L76</f>
        <v/>
      </c>
      <c r="M78" s="254">
        <f>M31-M76</f>
        <v/>
      </c>
      <c r="N78" s="254">
        <f>N31-N76</f>
        <v/>
      </c>
      <c r="O78" s="254">
        <f>O31-O76</f>
        <v/>
      </c>
      <c r="P78" s="254">
        <f>P31-P76</f>
        <v/>
      </c>
      <c r="Q78" s="254">
        <f>Q31-Q76</f>
        <v/>
      </c>
      <c r="R78" s="254">
        <f>R31-R76</f>
        <v/>
      </c>
      <c r="S78" s="254">
        <f>S31-S76</f>
        <v/>
      </c>
      <c r="T78" s="254">
        <f>T31-T76</f>
        <v/>
      </c>
      <c r="U78" s="254">
        <f>U31-U76</f>
        <v/>
      </c>
      <c r="V78" s="268" t="n"/>
      <c r="W78" s="267" t="n"/>
      <c r="Y78" s="267" t="n"/>
    </row>
    <row r="79">
      <c r="A79" s="281" t="n"/>
      <c r="B79" s="251" t="n"/>
      <c r="C79" s="251" t="n"/>
      <c r="D79" s="251" t="n"/>
      <c r="E79" s="252" t="n"/>
      <c r="F79" s="282" t="n"/>
      <c r="G79" s="251" t="n"/>
      <c r="H79" s="254" t="n"/>
      <c r="I79" s="251" t="n"/>
      <c r="J79" s="251" t="n"/>
      <c r="K79" s="251" t="n"/>
      <c r="L79" s="251" t="n"/>
      <c r="M79" s="251" t="n"/>
      <c r="N79" s="251" t="n"/>
      <c r="O79" s="251" t="n"/>
      <c r="P79" s="251" t="n"/>
      <c r="Q79" s="251" t="n"/>
      <c r="R79" s="251" t="n"/>
      <c r="S79" s="251" t="n"/>
      <c r="T79" s="251" t="n"/>
      <c r="U79" s="254" t="n"/>
      <c r="V79" s="268" t="n"/>
      <c r="W79" s="267" t="n"/>
      <c r="Y79" s="267" t="n"/>
    </row>
    <row r="80">
      <c r="A80" s="281" t="inlineStr">
        <is>
          <t>Project Expend.Revenue</t>
        </is>
      </c>
      <c r="B80" s="251" t="n">
        <v>309232</v>
      </c>
      <c r="C80" s="251" t="n">
        <v>270164</v>
      </c>
      <c r="D80" s="251">
        <f>+'Marketing'!E81</f>
        <v/>
      </c>
      <c r="E80" s="252" t="n">
        <v>7000</v>
      </c>
      <c r="F80" s="253">
        <f>(H80-B80)/B80</f>
        <v/>
      </c>
      <c r="G80" s="251">
        <f>H80-D80</f>
        <v/>
      </c>
      <c r="H80" s="254" t="n"/>
      <c r="I80" s="251" t="n"/>
      <c r="J80" s="251" t="n"/>
      <c r="K80" s="256" t="n"/>
      <c r="L80" s="257" t="n"/>
      <c r="M80" s="283" t="n"/>
      <c r="N80" s="251" t="n"/>
      <c r="O80" s="251" t="n"/>
      <c r="P80" s="251" t="n"/>
      <c r="Q80" s="251" t="n"/>
      <c r="R80" s="251" t="n"/>
      <c r="S80" s="251" t="n"/>
      <c r="T80" s="251" t="n"/>
      <c r="U80" s="254">
        <f>SUM(I80:T80)</f>
        <v/>
      </c>
      <c r="V80" s="268" t="n"/>
      <c r="W80" s="267" t="n"/>
      <c r="Y80" s="267" t="n"/>
    </row>
    <row r="81">
      <c r="A81" s="281" t="n"/>
      <c r="B81" s="251" t="n"/>
      <c r="C81" s="251" t="n"/>
      <c r="D81" s="251" t="n"/>
      <c r="E81" s="252" t="n"/>
      <c r="F81" s="253" t="n"/>
      <c r="G81" s="251" t="n"/>
      <c r="H81" s="254" t="n"/>
      <c r="I81" s="251" t="n"/>
      <c r="J81" s="251" t="n"/>
      <c r="K81" s="256" t="n"/>
      <c r="L81" s="257" t="n"/>
      <c r="M81" s="283" t="n"/>
      <c r="N81" s="251" t="n"/>
      <c r="O81" s="251" t="n"/>
      <c r="P81" s="251" t="n"/>
      <c r="Q81" s="251" t="n"/>
      <c r="R81" s="251" t="n"/>
      <c r="S81" s="251" t="n"/>
      <c r="T81" s="251" t="n"/>
      <c r="U81" s="254" t="n"/>
      <c r="V81" s="268" t="n"/>
      <c r="W81" s="267" t="n"/>
      <c r="Y81" s="267" t="n"/>
    </row>
    <row r="82">
      <c r="A82" s="281" t="inlineStr">
        <is>
          <t>Net Profit/ (Loss)</t>
        </is>
      </c>
      <c r="B82" s="251" t="n">
        <v>-62553.7248406205</v>
      </c>
      <c r="C82" s="251">
        <f>+C78-C80</f>
        <v/>
      </c>
      <c r="D82" s="251">
        <f>+'Marketing'!E84</f>
        <v/>
      </c>
      <c r="E82" s="252">
        <f>+E78-E80</f>
        <v/>
      </c>
      <c r="F82" s="253">
        <f>(H82-D82)/H82</f>
        <v/>
      </c>
      <c r="G82" s="251">
        <f>H82-D82</f>
        <v/>
      </c>
      <c r="H82" s="254">
        <f>H78-H80</f>
        <v/>
      </c>
      <c r="I82" s="254">
        <f>I78-I80</f>
        <v/>
      </c>
      <c r="J82" s="254">
        <f>J78-J80</f>
        <v/>
      </c>
      <c r="K82" s="254">
        <f>K78-K80</f>
        <v/>
      </c>
      <c r="L82" s="254">
        <f>L78-L80</f>
        <v/>
      </c>
      <c r="M82" s="254">
        <f>M78-M80</f>
        <v/>
      </c>
      <c r="N82" s="254">
        <f>N78-N80</f>
        <v/>
      </c>
      <c r="O82" s="254">
        <f>O78-O80</f>
        <v/>
      </c>
      <c r="P82" s="254">
        <f>P78-P80</f>
        <v/>
      </c>
      <c r="Q82" s="254">
        <f>Q78-Q80</f>
        <v/>
      </c>
      <c r="R82" s="254">
        <f>R78-R80</f>
        <v/>
      </c>
      <c r="S82" s="254">
        <f>S78-S80</f>
        <v/>
      </c>
      <c r="T82" s="254">
        <f>T78-T80</f>
        <v/>
      </c>
      <c r="U82" s="254">
        <f>SUM(I82:T82)</f>
        <v/>
      </c>
      <c r="V82" s="268" t="n"/>
      <c r="W82" s="267" t="n"/>
      <c r="Y82" s="267" t="n"/>
    </row>
    <row r="83">
      <c r="A83" s="281" t="n"/>
      <c r="B83" s="251" t="n"/>
      <c r="C83" s="251" t="n"/>
      <c r="D83" s="251" t="n"/>
      <c r="E83" s="252" t="n"/>
      <c r="F83" s="282" t="n"/>
      <c r="G83" s="251" t="n"/>
      <c r="H83" s="254" t="n"/>
      <c r="I83" s="251" t="n"/>
      <c r="J83" s="251" t="n"/>
      <c r="K83" s="251" t="n"/>
      <c r="L83" s="251" t="n"/>
      <c r="M83" s="251" t="n"/>
      <c r="N83" s="251" t="n"/>
      <c r="O83" s="251" t="n"/>
      <c r="P83" s="251" t="n"/>
      <c r="Q83" s="251" t="n"/>
      <c r="R83" s="251" t="n"/>
      <c r="S83" s="251" t="n"/>
      <c r="T83" s="251" t="n"/>
      <c r="U83" s="254" t="n"/>
      <c r="V83" s="268" t="n"/>
      <c r="W83" s="267" t="n"/>
      <c r="Y83" s="267" t="n"/>
    </row>
    <row r="84">
      <c r="A84" s="172" t="inlineStr">
        <is>
          <t>Increase in staff salary per year (included above)</t>
        </is>
      </c>
    </row>
    <row r="85">
      <c r="B85" s="174" t="n"/>
    </row>
  </sheetData>
  <pageMargins left="0.25" right="0.25" top="0.75" bottom="0.75" header="0.3" footer="0.3"/>
  <pageSetup orientation="landscape" paperSize="8" scale="5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C28" sqref="C28"/>
    </sheetView>
  </sheetViews>
  <sheetFormatPr baseColWidth="8" defaultColWidth="11" defaultRowHeight="14.4"/>
  <cols>
    <col width="20.1388888888889" customWidth="1" min="1" max="1"/>
    <col width="12.712962962963" customWidth="1" min="2" max="5"/>
    <col width="12.287037037037" customWidth="1" style="132" min="7" max="7"/>
    <col width="11.4259259259259" customWidth="1" style="132" min="8" max="8"/>
  </cols>
  <sheetData>
    <row r="1" ht="15.15" customHeight="1"/>
    <row r="2">
      <c r="A2" s="147" t="n"/>
      <c r="B2" s="148" t="n"/>
      <c r="C2" s="148" t="inlineStr">
        <is>
          <t>2026 fee</t>
        </is>
      </c>
      <c r="D2" s="148" t="inlineStr">
        <is>
          <t>2026 fee</t>
        </is>
      </c>
      <c r="E2" s="149" t="inlineStr">
        <is>
          <t>Total</t>
        </is>
      </c>
    </row>
    <row r="3" ht="15.15" customHeight="1">
      <c r="A3" s="150" t="n"/>
      <c r="B3" s="151" t="inlineStr">
        <is>
          <t>Number</t>
        </is>
      </c>
      <c r="C3" s="151" t="inlineStr">
        <is>
          <t>without IVA</t>
        </is>
      </c>
      <c r="D3" s="151" t="inlineStr">
        <is>
          <t>with IVA</t>
        </is>
      </c>
      <c r="E3" s="152" t="inlineStr">
        <is>
          <t>Exc. IVA</t>
        </is>
      </c>
    </row>
    <row r="4" ht="15.15" customHeight="1">
      <c r="A4" s="153" t="n"/>
      <c r="B4" s="154" t="n"/>
      <c r="C4" s="155" t="n"/>
      <c r="D4" s="155" t="n"/>
      <c r="E4" s="156" t="n"/>
    </row>
    <row r="5" ht="15.15" customHeight="1">
      <c r="A5" s="157" t="inlineStr">
        <is>
          <t>EPGC Full Members</t>
        </is>
      </c>
      <c r="B5" s="154" t="n">
        <v>335</v>
      </c>
      <c r="C5" s="155" t="n">
        <v>1868.6</v>
      </c>
      <c r="D5" s="158">
        <f>C5*1.21</f>
        <v/>
      </c>
      <c r="E5" s="156">
        <f>+B5*C5</f>
        <v/>
      </c>
      <c r="G5" s="132" t="inlineStr">
        <is>
          <t>Anual</t>
        </is>
      </c>
      <c r="H5" s="132" t="inlineStr">
        <is>
          <t>Per month</t>
        </is>
      </c>
    </row>
    <row r="6" ht="15.15" customHeight="1">
      <c r="A6" s="157" t="inlineStr">
        <is>
          <t>Overseas Members</t>
        </is>
      </c>
      <c r="B6" s="153" t="n">
        <v>200</v>
      </c>
      <c r="C6" s="284" t="n">
        <v>933.884297520661</v>
      </c>
      <c r="D6" s="213">
        <f>C6*1.21</f>
        <v/>
      </c>
      <c r="E6" s="160">
        <f>+B6*C6</f>
        <v/>
      </c>
      <c r="G6" s="161">
        <f>SUM(E5:E11)</f>
        <v/>
      </c>
      <c r="H6" s="162">
        <f>G6/12</f>
        <v/>
      </c>
    </row>
    <row r="7">
      <c r="A7" s="157" t="inlineStr">
        <is>
          <t>Honorary</t>
        </is>
      </c>
      <c r="B7" s="153" t="n">
        <v>5</v>
      </c>
      <c r="C7" t="n">
        <v>0</v>
      </c>
      <c r="D7" s="213">
        <f>C7*1.21</f>
        <v/>
      </c>
      <c r="E7" s="160">
        <f>+B7*C7</f>
        <v/>
      </c>
    </row>
    <row r="8">
      <c r="A8" s="157" t="inlineStr">
        <is>
          <t xml:space="preserve">Inactive </t>
        </is>
      </c>
      <c r="B8" s="153" t="n">
        <v>9</v>
      </c>
      <c r="C8" t="n">
        <v>347.11</v>
      </c>
      <c r="D8" s="213">
        <f>C8*1.21</f>
        <v/>
      </c>
      <c r="E8" s="160">
        <f>+B8*C8</f>
        <v/>
      </c>
    </row>
    <row r="9">
      <c r="A9" s="157" t="inlineStr">
        <is>
          <t>Life Overseas</t>
        </is>
      </c>
      <c r="B9" s="153" t="n">
        <v>1</v>
      </c>
      <c r="C9" t="n">
        <v>1180.17</v>
      </c>
      <c r="D9" s="213">
        <f>C9*1.21</f>
        <v/>
      </c>
      <c r="E9" s="160">
        <f>+B9*C9</f>
        <v/>
      </c>
    </row>
    <row r="10">
      <c r="A10" s="157" t="inlineStr">
        <is>
          <t>Passive</t>
        </is>
      </c>
      <c r="B10" s="153" t="n">
        <v>40</v>
      </c>
      <c r="C10" t="n">
        <v>123.96</v>
      </c>
      <c r="D10" s="213">
        <f>C10*1.21</f>
        <v/>
      </c>
      <c r="E10" s="160">
        <f>+B10*C10</f>
        <v/>
      </c>
    </row>
    <row r="11" ht="15.15" customHeight="1">
      <c r="A11" s="157" t="inlineStr">
        <is>
          <t>Sabatical</t>
        </is>
      </c>
      <c r="B11" s="163" t="n">
        <v>10</v>
      </c>
      <c r="C11" s="164" t="n">
        <v>173.55</v>
      </c>
      <c r="D11" s="165">
        <f>C11*1.21</f>
        <v/>
      </c>
      <c r="E11" s="166">
        <f>+B11*C11</f>
        <v/>
      </c>
      <c r="G11" s="132" t="inlineStr">
        <is>
          <t>Introductory</t>
        </is>
      </c>
    </row>
    <row r="12" ht="15.15" customHeight="1">
      <c r="A12" s="157" t="inlineStr">
        <is>
          <t>Introductory U</t>
        </is>
      </c>
      <c r="B12" s="153" t="n">
        <v>12</v>
      </c>
      <c r="C12" t="n">
        <v>2892.56</v>
      </c>
      <c r="D12" s="213">
        <f>C12*1.21</f>
        <v/>
      </c>
      <c r="E12" s="167">
        <f>+B12*C12</f>
        <v/>
      </c>
      <c r="G12" s="161">
        <f>E12+E13</f>
        <v/>
      </c>
    </row>
    <row r="13" ht="15.15" customHeight="1">
      <c r="A13" s="157" t="inlineStr">
        <is>
          <t>Introductory L</t>
        </is>
      </c>
      <c r="B13" s="153" t="n">
        <v>10</v>
      </c>
      <c r="C13" t="n">
        <v>1074.38</v>
      </c>
      <c r="D13" s="213">
        <f>C13*1.21</f>
        <v/>
      </c>
      <c r="E13" s="168">
        <f>+B13*C13</f>
        <v/>
      </c>
    </row>
    <row r="14">
      <c r="A14" s="157" t="n"/>
      <c r="B14" s="153">
        <f>SUM(B5:B13)</f>
        <v/>
      </c>
      <c r="E14" s="160" t="n"/>
    </row>
    <row r="15">
      <c r="A15" s="157" t="n"/>
      <c r="B15" s="153" t="n"/>
      <c r="D15" t="inlineStr">
        <is>
          <t>Total Exc IVA</t>
        </is>
      </c>
      <c r="E15" s="160">
        <f>SUM(E5:E13)</f>
        <v/>
      </c>
    </row>
    <row r="16" ht="15.15" customHeight="1">
      <c r="A16" s="157" t="n"/>
      <c r="B16" s="153" t="n"/>
      <c r="E16" s="160" t="n"/>
    </row>
    <row r="17" ht="15.15" customHeight="1">
      <c r="A17" s="169" t="inlineStr">
        <is>
          <t>Entrance Fee</t>
        </is>
      </c>
      <c r="B17" s="153" t="n">
        <v>22</v>
      </c>
      <c r="C17" t="n">
        <v>7024.79</v>
      </c>
      <c r="D17" s="213">
        <f>C17*1.21</f>
        <v/>
      </c>
      <c r="E17" s="170">
        <f>+B17*C17</f>
        <v/>
      </c>
    </row>
    <row r="18">
      <c r="B18" s="153" t="n"/>
      <c r="E18" s="160" t="n"/>
    </row>
    <row r="19" ht="15.15" customHeight="1">
      <c r="B19" s="163" t="n"/>
      <c r="C19" s="164" t="n"/>
      <c r="D19" s="164" t="n"/>
      <c r="E19" s="166">
        <f>SUM(E15:E17)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51"/>
  <sheetViews>
    <sheetView zoomScale="115" zoomScaleNormal="115" workbookViewId="0">
      <selection activeCell="B24" sqref="B24"/>
    </sheetView>
  </sheetViews>
  <sheetFormatPr baseColWidth="8" defaultColWidth="11" defaultRowHeight="14.4"/>
  <cols>
    <col width="51.1388888888889" customWidth="1" min="1" max="1"/>
    <col width="10.4259259259259" customWidth="1" min="3" max="14"/>
    <col hidden="1" width="11" customWidth="1" min="16" max="16"/>
  </cols>
  <sheetData>
    <row r="1">
      <c r="B1" s="213" t="n"/>
    </row>
    <row r="2">
      <c r="A2" s="126" t="inlineStr">
        <is>
          <t>Budget 2026</t>
        </is>
      </c>
    </row>
    <row r="3">
      <c r="A3" s="127" t="n"/>
      <c r="B3" s="128" t="n"/>
      <c r="C3" s="128" t="n"/>
    </row>
    <row r="4">
      <c r="A4" s="129" t="n"/>
      <c r="B4" s="285" t="n">
        <v>2026</v>
      </c>
      <c r="C4" s="286" t="n"/>
    </row>
    <row r="5">
      <c r="B5" s="132" t="inlineStr">
        <is>
          <t>TOTAL</t>
        </is>
      </c>
      <c r="C5" s="132" t="inlineStr">
        <is>
          <t>JAN</t>
        </is>
      </c>
      <c r="D5" s="132" t="inlineStr">
        <is>
          <t>FEB</t>
        </is>
      </c>
      <c r="E5" s="132" t="inlineStr">
        <is>
          <t>MAR</t>
        </is>
      </c>
      <c r="F5" s="132" t="inlineStr">
        <is>
          <t>APL</t>
        </is>
      </c>
      <c r="G5" s="132" t="inlineStr">
        <is>
          <t>MAY</t>
        </is>
      </c>
      <c r="H5" s="132" t="inlineStr">
        <is>
          <t>JUN</t>
        </is>
      </c>
      <c r="I5" s="132" t="inlineStr">
        <is>
          <t>JULY</t>
        </is>
      </c>
      <c r="J5" s="132" t="inlineStr">
        <is>
          <t>AUG</t>
        </is>
      </c>
      <c r="K5" s="132" t="inlineStr">
        <is>
          <t>SEP</t>
        </is>
      </c>
      <c r="L5" s="132" t="inlineStr">
        <is>
          <t>OCT</t>
        </is>
      </c>
      <c r="M5" s="132" t="inlineStr">
        <is>
          <t>NOV</t>
        </is>
      </c>
      <c r="N5" s="132" t="inlineStr">
        <is>
          <t>DEC</t>
        </is>
      </c>
      <c r="P5" s="287" t="n">
        <v>2024</v>
      </c>
    </row>
    <row r="6" ht="18" customHeight="1">
      <c r="A6" s="133" t="inlineStr">
        <is>
          <t>Marketing &amp; Advertising Budget:</t>
        </is>
      </c>
      <c r="B6" s="134" t="n"/>
      <c r="C6" s="134" t="n"/>
      <c r="D6" s="134" t="n"/>
      <c r="E6" s="134" t="n"/>
      <c r="F6" s="134" t="n"/>
      <c r="G6" s="134" t="n"/>
      <c r="H6" s="134" t="n"/>
      <c r="I6" s="134" t="n"/>
      <c r="J6" s="134" t="n"/>
      <c r="K6" s="134" t="n"/>
      <c r="L6" s="134" t="n"/>
      <c r="M6" s="134" t="n"/>
      <c r="N6" s="134" t="n"/>
      <c r="P6" s="286" t="n"/>
    </row>
    <row r="7">
      <c r="A7" s="129" t="inlineStr">
        <is>
          <t>Billboard by Dama de Noche Golf Course</t>
        </is>
      </c>
      <c r="B7" s="132">
        <f>SUM(C7:N7)</f>
        <v/>
      </c>
      <c r="C7" s="135" t="n">
        <v>720</v>
      </c>
      <c r="D7" s="135" t="n">
        <v>720</v>
      </c>
      <c r="E7" s="135" t="n">
        <v>720</v>
      </c>
      <c r="F7" s="135" t="n">
        <v>720</v>
      </c>
      <c r="G7" s="135" t="n">
        <v>720</v>
      </c>
      <c r="H7" s="135" t="n">
        <v>720</v>
      </c>
      <c r="I7" s="135" t="n">
        <v>720</v>
      </c>
      <c r="J7" s="135" t="n">
        <v>720</v>
      </c>
      <c r="K7" s="135" t="n">
        <v>720</v>
      </c>
      <c r="L7" s="135" t="n">
        <v>720</v>
      </c>
      <c r="M7" s="135" t="n">
        <v>720</v>
      </c>
      <c r="N7" s="135" t="n">
        <v>720</v>
      </c>
      <c r="P7" s="134">
        <f>SUM(C7:N7)</f>
        <v/>
      </c>
    </row>
    <row r="8">
      <c r="A8" s="129" t="inlineStr">
        <is>
          <t>Repriting billboards vinyl</t>
        </is>
      </c>
      <c r="B8" s="132">
        <f>SUM(C8:N8)</f>
        <v/>
      </c>
      <c r="C8" s="135" t="n"/>
      <c r="D8" s="135" t="n"/>
      <c r="E8" s="135" t="n"/>
      <c r="F8" s="135" t="n"/>
      <c r="G8" s="135" t="n"/>
      <c r="H8" s="135" t="n"/>
      <c r="I8" s="135" t="n"/>
      <c r="J8" s="135" t="n"/>
      <c r="K8" s="135" t="n">
        <v>1000</v>
      </c>
      <c r="L8" s="135" t="n"/>
      <c r="M8" s="135" t="n"/>
      <c r="N8" s="135" t="n"/>
      <c r="P8" s="134">
        <f>SUM(C8:N8)</f>
        <v/>
      </c>
    </row>
    <row r="9">
      <c r="A9" s="129" t="inlineStr">
        <is>
          <t>Tourism Board asccociation fee</t>
        </is>
      </c>
      <c r="B9" s="132">
        <f>SUM(C9:N9)</f>
        <v/>
      </c>
      <c r="C9" s="135" t="n">
        <v>300.5</v>
      </c>
      <c r="D9" s="135" t="n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P9" s="134">
        <f>SUM(C9:N9)</f>
        <v/>
      </c>
    </row>
    <row r="10">
      <c r="A10" s="129" t="inlineStr">
        <is>
          <t>Andalucian Federation course book</t>
        </is>
      </c>
      <c r="B10" s="132">
        <f>SUM(C10:N10)</f>
        <v/>
      </c>
      <c r="C10" s="135" t="n"/>
      <c r="D10" s="135" t="n"/>
      <c r="E10" s="135" t="n"/>
      <c r="F10" s="135" t="n"/>
      <c r="G10" s="135" t="n"/>
      <c r="H10" s="135" t="n">
        <v>900</v>
      </c>
      <c r="I10" s="135" t="n"/>
      <c r="J10" s="135" t="n"/>
      <c r="K10" s="135" t="n"/>
      <c r="L10" s="135" t="n"/>
      <c r="M10" s="135" t="n"/>
      <c r="N10" s="135" t="n"/>
      <c r="P10" s="134">
        <f>SUM(C10:N10)</f>
        <v/>
      </c>
    </row>
    <row r="11">
      <c r="A11" s="129" t="inlineStr">
        <is>
          <t>Website, graphic designer and social media</t>
        </is>
      </c>
      <c r="B11" s="132">
        <f>SUM(C11:N11)</f>
        <v/>
      </c>
      <c r="C11" s="135" t="n">
        <v>750</v>
      </c>
      <c r="D11" s="135" t="n">
        <v>750</v>
      </c>
      <c r="E11" s="135" t="n">
        <v>750</v>
      </c>
      <c r="F11" s="135" t="n">
        <v>750</v>
      </c>
      <c r="G11" s="135" t="n">
        <v>750</v>
      </c>
      <c r="H11" s="135" t="n">
        <v>750</v>
      </c>
      <c r="I11" s="135" t="n">
        <v>750</v>
      </c>
      <c r="J11" s="135" t="n">
        <v>750</v>
      </c>
      <c r="K11" s="135" t="n">
        <v>750</v>
      </c>
      <c r="L11" s="135" t="n">
        <v>750</v>
      </c>
      <c r="M11" s="135" t="n">
        <v>750</v>
      </c>
      <c r="N11" s="135" t="n">
        <v>750</v>
      </c>
      <c r="P11" s="134">
        <f>SUM(C11:N11)</f>
        <v/>
      </c>
    </row>
    <row r="12">
      <c r="A12" s="129" t="inlineStr">
        <is>
          <t>Google ad words</t>
        </is>
      </c>
      <c r="B12" s="132">
        <f>SUM(C12:N12)</f>
        <v/>
      </c>
      <c r="C12" s="135" t="n">
        <v>700</v>
      </c>
      <c r="D12" s="135" t="n">
        <v>700</v>
      </c>
      <c r="E12" s="135" t="n">
        <v>700</v>
      </c>
      <c r="F12" s="135" t="n">
        <v>700</v>
      </c>
      <c r="G12" s="135" t="n">
        <v>700</v>
      </c>
      <c r="H12" s="135" t="n">
        <v>700</v>
      </c>
      <c r="I12" s="135" t="n">
        <v>700</v>
      </c>
      <c r="J12" s="135" t="n">
        <v>700</v>
      </c>
      <c r="K12" s="135" t="n">
        <v>700</v>
      </c>
      <c r="L12" s="135" t="n">
        <v>700</v>
      </c>
      <c r="M12" s="135" t="n">
        <v>700</v>
      </c>
      <c r="N12" s="135" t="n">
        <v>700</v>
      </c>
      <c r="P12" s="134">
        <f>SUM(C12:N12)</f>
        <v/>
      </c>
    </row>
    <row r="13">
      <c r="A13" s="129" t="inlineStr">
        <is>
          <t>Facebook adds</t>
        </is>
      </c>
      <c r="B13" s="132">
        <f>SUM(C13:N13)</f>
        <v/>
      </c>
      <c r="C13" s="135" t="n">
        <v>250</v>
      </c>
      <c r="D13" s="135" t="n">
        <v>250</v>
      </c>
      <c r="E13" s="135" t="n">
        <v>250</v>
      </c>
      <c r="F13" s="135" t="n">
        <v>250</v>
      </c>
      <c r="G13" s="135" t="n">
        <v>250</v>
      </c>
      <c r="H13" s="135" t="n">
        <v>250</v>
      </c>
      <c r="I13" s="135" t="n">
        <v>250</v>
      </c>
      <c r="J13" s="135" t="n">
        <v>250</v>
      </c>
      <c r="K13" s="135" t="n">
        <v>250</v>
      </c>
      <c r="L13" s="135" t="n">
        <v>250</v>
      </c>
      <c r="M13" s="135" t="n">
        <v>250</v>
      </c>
      <c r="N13" s="135" t="n">
        <v>250</v>
      </c>
      <c r="P13" s="134">
        <f>SUM(C13:N13)</f>
        <v/>
      </c>
    </row>
    <row r="14">
      <c r="A14" s="136" t="inlineStr">
        <is>
          <t xml:space="preserve">DANISH GOLF SHOW (Herning) Ferie for Alle </t>
        </is>
      </c>
      <c r="B14" s="132">
        <f>SUM(C14:N14)</f>
        <v/>
      </c>
      <c r="C14" s="135" t="n"/>
      <c r="D14" s="135" t="n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P14" s="134">
        <f>SUM(C14:N14)</f>
        <v/>
      </c>
    </row>
    <row r="15">
      <c r="A15" s="137" t="inlineStr">
        <is>
          <t>Makta Fair Helsinki 2026  (David)</t>
        </is>
      </c>
      <c r="B15" s="132">
        <f>SUM(C15:N15)</f>
        <v/>
      </c>
      <c r="C15" s="135" t="n">
        <v>1800</v>
      </c>
      <c r="D15" s="135" t="n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P15" s="134">
        <f>SUM(C15:N15)</f>
        <v/>
      </c>
    </row>
    <row r="16">
      <c r="A16" s="137" t="inlineStr">
        <is>
          <t>Nordic Golf Expo(David)</t>
        </is>
      </c>
      <c r="B16" s="132">
        <f>SUM(C16:N16)</f>
        <v/>
      </c>
      <c r="C16" s="135" t="n"/>
      <c r="D16" s="135" t="n"/>
      <c r="E16" s="135" t="n"/>
      <c r="F16" s="135" t="n"/>
      <c r="G16" s="135" t="n"/>
      <c r="H16" s="135" t="n">
        <v>2500</v>
      </c>
      <c r="I16" s="135" t="n"/>
      <c r="J16" s="135" t="n"/>
      <c r="K16" s="135" t="n"/>
      <c r="L16" s="135" t="n"/>
      <c r="M16" s="135" t="n"/>
      <c r="N16" s="135" t="n"/>
      <c r="P16" s="134">
        <f>SUM(C16:N16)</f>
        <v/>
      </c>
    </row>
    <row r="17">
      <c r="A17" s="137" t="inlineStr">
        <is>
          <t>SCOTTISH GOLF SHOW (Robert)</t>
        </is>
      </c>
      <c r="B17" s="132">
        <f>SUM(C17:N17)</f>
        <v/>
      </c>
      <c r="C17" s="135" t="n"/>
      <c r="D17" s="135" t="n"/>
      <c r="E17" s="135" t="n"/>
      <c r="F17" s="135" t="n"/>
      <c r="G17" s="135" t="n"/>
      <c r="H17" s="135" t="n"/>
      <c r="I17" s="135" t="n">
        <v>2500</v>
      </c>
      <c r="J17" s="135" t="n"/>
      <c r="K17" s="135" t="n"/>
      <c r="L17" s="135" t="n"/>
      <c r="M17" s="135" t="n"/>
      <c r="N17" s="135" t="n"/>
      <c r="P17" s="134">
        <f>SUM(C17:N17)</f>
        <v/>
      </c>
    </row>
    <row r="18">
      <c r="A18" s="137" t="inlineStr">
        <is>
          <t>KLM And Paris (Robert)</t>
        </is>
      </c>
      <c r="B18" s="132">
        <f>SUM(C18:N18)</f>
        <v/>
      </c>
      <c r="C18" s="135" t="n"/>
      <c r="D18" s="135" t="n"/>
      <c r="E18" s="135" t="n"/>
      <c r="F18" s="135" t="n"/>
      <c r="G18" s="135" t="n">
        <v>2500</v>
      </c>
      <c r="H18" s="135" t="n"/>
      <c r="I18" s="135" t="n"/>
      <c r="J18" s="135" t="n"/>
      <c r="K18" s="135" t="n"/>
      <c r="L18" s="135" t="n"/>
      <c r="M18" s="135" t="n"/>
      <c r="N18" s="135" t="n"/>
      <c r="P18" s="134">
        <f>SUM(C18:N18)</f>
        <v/>
      </c>
    </row>
    <row r="19">
      <c r="A19" s="137" t="inlineStr">
        <is>
          <t>AEGG MEMBERSHIP</t>
        </is>
      </c>
      <c r="B19" s="132">
        <f>SUM(C19:N19)</f>
        <v/>
      </c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>
        <v>300</v>
      </c>
      <c r="M19" s="135" t="n"/>
      <c r="N19" s="135" t="n"/>
      <c r="P19" s="134">
        <f>SUM(C19:N19)</f>
        <v/>
      </c>
    </row>
    <row r="20" ht="15.15" customHeight="1">
      <c r="A20" s="137" t="inlineStr">
        <is>
          <t>IAGTO TROPHY</t>
        </is>
      </c>
      <c r="B20" s="132">
        <f>SUM(C20:N20)</f>
        <v/>
      </c>
      <c r="C20" s="135" t="n"/>
      <c r="D20" s="135" t="n"/>
      <c r="E20" s="135" t="n"/>
      <c r="F20" s="135" t="n"/>
      <c r="G20" s="135" t="n">
        <v>2500</v>
      </c>
      <c r="H20" s="135" t="n"/>
      <c r="I20" s="135" t="n"/>
      <c r="J20" s="135" t="n"/>
      <c r="K20" s="135" t="n"/>
      <c r="L20" s="135" t="n"/>
      <c r="M20" s="135" t="n"/>
      <c r="N20" s="135" t="n"/>
      <c r="P20" s="134">
        <f>SUM(C20:N20)</f>
        <v/>
      </c>
    </row>
    <row r="21" ht="15.15" customHeight="1">
      <c r="A21" s="129" t="n"/>
      <c r="B21" s="138">
        <f>SUM(B7:B20)</f>
        <v/>
      </c>
      <c r="C21" s="139">
        <f>SUM(C7:C20)</f>
        <v/>
      </c>
      <c r="D21" s="139">
        <f>SUM(D7:D20)</f>
        <v/>
      </c>
      <c r="E21" s="139">
        <f>SUM(E7:E20)</f>
        <v/>
      </c>
      <c r="F21" s="139">
        <f>SUM(F7:F20)</f>
        <v/>
      </c>
      <c r="G21" s="139">
        <f>SUM(G7:G20)</f>
        <v/>
      </c>
      <c r="H21" s="139">
        <f>SUM(H7:H20)</f>
        <v/>
      </c>
      <c r="I21" s="139">
        <f>SUM(I7:I20)</f>
        <v/>
      </c>
      <c r="J21" s="139">
        <f>SUM(J7:J20)</f>
        <v/>
      </c>
      <c r="K21" s="139">
        <f>SUM(K7:K20)</f>
        <v/>
      </c>
      <c r="L21" s="139">
        <f>SUM(L7:L20)</f>
        <v/>
      </c>
      <c r="M21" s="139">
        <f>SUM(M7:M20)</f>
        <v/>
      </c>
      <c r="N21" s="145">
        <f>SUM(N7:N20)</f>
        <v/>
      </c>
      <c r="P21" s="232">
        <f>SUM(P7:P20)</f>
        <v/>
      </c>
    </row>
    <row r="22">
      <c r="A22" s="129" t="n"/>
      <c r="B22" s="132" t="n"/>
      <c r="C22" s="134" t="n"/>
      <c r="D22" s="134" t="n"/>
      <c r="E22" s="134" t="n"/>
      <c r="F22" s="134" t="n"/>
      <c r="G22" s="134" t="n"/>
      <c r="H22" s="134" t="n"/>
      <c r="I22" s="134" t="n"/>
      <c r="J22" s="134" t="n"/>
      <c r="K22" s="134" t="n"/>
      <c r="L22" s="134" t="n"/>
      <c r="M22" s="134" t="n"/>
      <c r="N22" s="134" t="n"/>
      <c r="P22" s="134" t="n"/>
    </row>
    <row r="23">
      <c r="A23" s="129" t="n"/>
      <c r="B23" s="140">
        <f>SUM(C21:N21)</f>
        <v/>
      </c>
      <c r="C23" s="134" t="n"/>
      <c r="D23" s="134" t="n"/>
      <c r="E23" s="232" t="n"/>
      <c r="F23" s="134" t="n"/>
      <c r="G23" s="134" t="n"/>
      <c r="H23" s="134" t="n"/>
      <c r="I23" s="134" t="n"/>
      <c r="J23" s="134" t="n"/>
      <c r="K23" s="134" t="n"/>
      <c r="L23" s="134" t="n"/>
      <c r="M23" s="134" t="n"/>
      <c r="N23" s="134" t="n"/>
      <c r="P23" s="232">
        <f>+P21</f>
        <v/>
      </c>
    </row>
    <row r="24">
      <c r="A24" s="129" t="n"/>
      <c r="B24" s="232" t="n"/>
      <c r="C24" s="134" t="n"/>
      <c r="D24" s="134" t="n"/>
      <c r="E24" s="232" t="n"/>
      <c r="F24" s="134" t="n"/>
      <c r="G24" s="134" t="n"/>
      <c r="H24" s="134" t="n"/>
      <c r="I24" s="134" t="n"/>
      <c r="J24" s="134" t="n"/>
      <c r="K24" s="134" t="n"/>
      <c r="L24" s="134" t="n"/>
      <c r="M24" s="134" t="n"/>
      <c r="N24" s="134" t="n"/>
      <c r="P24" s="232" t="n"/>
    </row>
    <row r="25">
      <c r="A25" s="129" t="n"/>
      <c r="B25" s="232" t="n"/>
      <c r="C25" s="134" t="n"/>
      <c r="D25" s="134" t="n"/>
      <c r="E25" s="232" t="n"/>
      <c r="F25" s="134" t="n"/>
      <c r="G25" s="134" t="n"/>
      <c r="H25" s="134" t="n"/>
      <c r="I25" s="134" t="n"/>
      <c r="J25" s="134" t="n"/>
      <c r="K25" s="134" t="n"/>
      <c r="L25" s="134" t="n"/>
      <c r="M25" s="134" t="n"/>
      <c r="N25" s="134" t="n"/>
      <c r="P25" s="232" t="n"/>
    </row>
    <row r="26">
      <c r="A26" s="129" t="n"/>
      <c r="B26" s="232" t="n"/>
      <c r="C26" s="134" t="n"/>
      <c r="D26" s="134" t="n"/>
      <c r="E26" s="232" t="n"/>
      <c r="F26" s="134" t="n"/>
      <c r="G26" s="134" t="n"/>
      <c r="H26" s="134" t="n"/>
      <c r="I26" s="134" t="n"/>
      <c r="J26" s="134" t="n"/>
      <c r="K26" s="134" t="n"/>
      <c r="L26" s="134" t="n"/>
      <c r="M26" s="134" t="n"/>
      <c r="N26" s="134" t="n"/>
      <c r="P26" s="232" t="n"/>
    </row>
    <row r="27">
      <c r="A27" s="126" t="inlineStr">
        <is>
          <t>Budget 2025 (for reference)</t>
        </is>
      </c>
    </row>
    <row r="28">
      <c r="A28" s="127" t="n"/>
      <c r="B28" s="128" t="n"/>
      <c r="C28" s="128" t="n"/>
    </row>
    <row r="29">
      <c r="A29" s="129" t="inlineStr">
        <is>
          <t>Marketing Plan</t>
        </is>
      </c>
      <c r="B29" s="287" t="n">
        <v>2025</v>
      </c>
      <c r="C29" s="286" t="n"/>
    </row>
    <row r="30">
      <c r="B30" s="132" t="inlineStr">
        <is>
          <t>TOTAL</t>
        </is>
      </c>
      <c r="C30" s="132" t="inlineStr">
        <is>
          <t>JAN</t>
        </is>
      </c>
      <c r="D30" s="132" t="inlineStr">
        <is>
          <t>FEB</t>
        </is>
      </c>
      <c r="E30" s="132" t="inlineStr">
        <is>
          <t>MAR</t>
        </is>
      </c>
      <c r="F30" s="132" t="inlineStr">
        <is>
          <t>APL</t>
        </is>
      </c>
      <c r="G30" s="132" t="inlineStr">
        <is>
          <t>MAY</t>
        </is>
      </c>
      <c r="H30" s="132" t="inlineStr">
        <is>
          <t>JUN</t>
        </is>
      </c>
      <c r="I30" s="132" t="inlineStr">
        <is>
          <t>JULY</t>
        </is>
      </c>
      <c r="J30" s="132" t="inlineStr">
        <is>
          <t>AUG</t>
        </is>
      </c>
      <c r="K30" s="132" t="inlineStr">
        <is>
          <t>SEP</t>
        </is>
      </c>
      <c r="L30" s="132" t="inlineStr">
        <is>
          <t>OCT</t>
        </is>
      </c>
      <c r="M30" s="132" t="inlineStr">
        <is>
          <t>NOV</t>
        </is>
      </c>
      <c r="N30" s="132" t="inlineStr">
        <is>
          <t>DEC</t>
        </is>
      </c>
      <c r="P30" s="287" t="n">
        <v>2024</v>
      </c>
    </row>
    <row r="31">
      <c r="B31" s="286" t="n"/>
      <c r="C31" s="286" t="n"/>
      <c r="P31" s="286" t="n"/>
    </row>
    <row r="32" ht="18" customHeight="1">
      <c r="A32" s="133" t="inlineStr">
        <is>
          <t>Marketing &amp; Advertising Budget:</t>
        </is>
      </c>
      <c r="B32" s="134" t="n"/>
      <c r="C32" s="134" t="n"/>
      <c r="D32" s="134" t="n"/>
      <c r="E32" s="134" t="n"/>
      <c r="F32" s="134" t="n"/>
      <c r="G32" s="134" t="n"/>
      <c r="H32" s="134" t="n"/>
      <c r="I32" s="134" t="n"/>
      <c r="J32" s="134" t="n"/>
      <c r="K32" s="134" t="n"/>
      <c r="L32" s="134" t="n"/>
      <c r="M32" s="134" t="n"/>
      <c r="N32" s="134" t="n"/>
      <c r="P32" s="286" t="n"/>
    </row>
    <row r="33">
      <c r="A33" s="129" t="inlineStr">
        <is>
          <t>CRM Module and Smart Panel (government Grant)</t>
        </is>
      </c>
      <c r="B33" s="134">
        <f>SUM(C33:N33)</f>
        <v/>
      </c>
      <c r="C33" s="135" t="n">
        <v>7510</v>
      </c>
      <c r="D33" s="135" t="n"/>
      <c r="E33" s="135" t="n"/>
      <c r="F33" s="135" t="n"/>
      <c r="G33" s="135" t="n"/>
      <c r="H33" s="135" t="n"/>
      <c r="I33" s="135" t="n"/>
      <c r="J33" s="135" t="n"/>
      <c r="K33" s="135" t="n"/>
      <c r="L33" s="135" t="n"/>
      <c r="M33" s="135" t="n"/>
      <c r="N33" s="135" t="n"/>
      <c r="P33" s="134">
        <f>SUM(C33:N33)</f>
        <v/>
      </c>
    </row>
    <row r="34">
      <c r="A34" s="129" t="inlineStr">
        <is>
          <t>Billboard by Dama de Noche Golf Course</t>
        </is>
      </c>
      <c r="B34" s="134">
        <f>SUM(C34:N34)</f>
        <v/>
      </c>
      <c r="C34" s="135" t="n">
        <v>690</v>
      </c>
      <c r="D34" s="135" t="n">
        <v>690</v>
      </c>
      <c r="E34" s="135" t="n">
        <v>690</v>
      </c>
      <c r="F34" s="135" t="n">
        <v>690</v>
      </c>
      <c r="G34" s="135" t="n">
        <v>690</v>
      </c>
      <c r="H34" s="135" t="n">
        <v>690</v>
      </c>
      <c r="I34" s="135" t="n">
        <v>690</v>
      </c>
      <c r="J34" s="135" t="n">
        <v>690</v>
      </c>
      <c r="K34" s="135" t="n">
        <v>690</v>
      </c>
      <c r="L34" s="135" t="n">
        <v>690</v>
      </c>
      <c r="M34" s="135" t="n">
        <v>690</v>
      </c>
      <c r="N34" s="135" t="n">
        <v>690</v>
      </c>
      <c r="P34" s="134">
        <f>SUM(C34:N34)</f>
        <v/>
      </c>
    </row>
    <row r="35">
      <c r="A35" s="129" t="inlineStr">
        <is>
          <t>Bus Sign N340</t>
        </is>
      </c>
      <c r="B35" s="134">
        <f>SUM(C35:N35)</f>
        <v/>
      </c>
      <c r="C35" s="135" t="n">
        <v>100</v>
      </c>
      <c r="D35" s="135" t="n">
        <v>100</v>
      </c>
      <c r="E35" s="135" t="n">
        <v>100</v>
      </c>
      <c r="F35" s="135" t="n">
        <v>100</v>
      </c>
      <c r="G35" s="135" t="n">
        <v>100</v>
      </c>
      <c r="H35" s="135" t="n">
        <v>100</v>
      </c>
      <c r="I35" s="135" t="n">
        <v>100</v>
      </c>
      <c r="J35" s="135" t="n">
        <v>100</v>
      </c>
      <c r="K35" s="135" t="n">
        <v>100</v>
      </c>
      <c r="L35" s="135" t="n">
        <v>100</v>
      </c>
      <c r="M35" s="135" t="n">
        <v>100</v>
      </c>
      <c r="N35" s="135" t="n">
        <v>100</v>
      </c>
      <c r="P35" s="134" t="n">
        <v>1200</v>
      </c>
    </row>
    <row r="36">
      <c r="A36" s="129" t="inlineStr">
        <is>
          <t>Repriting billboards vinyl</t>
        </is>
      </c>
      <c r="B36" s="134">
        <f>SUM(C36:N36)</f>
        <v/>
      </c>
      <c r="C36" s="135" t="n"/>
      <c r="D36" s="135" t="n"/>
      <c r="E36" s="135" t="n"/>
      <c r="F36" s="135" t="n"/>
      <c r="G36" s="135" t="n"/>
      <c r="H36" s="135" t="n"/>
      <c r="I36" s="135" t="n"/>
      <c r="J36" s="135" t="n"/>
      <c r="K36" s="135" t="n">
        <v>1000</v>
      </c>
      <c r="L36" s="135" t="n"/>
      <c r="M36" s="135" t="n"/>
      <c r="N36" s="135" t="n"/>
      <c r="P36" s="134">
        <f>SUM(C36:N36)</f>
        <v/>
      </c>
    </row>
    <row r="37">
      <c r="A37" s="129" t="inlineStr">
        <is>
          <t>Tourism Board asccociation fee</t>
        </is>
      </c>
      <c r="B37" s="134">
        <f>SUM(C37:N37)</f>
        <v/>
      </c>
      <c r="C37" s="135" t="n">
        <v>300.5</v>
      </c>
      <c r="D37" s="135" t="n"/>
      <c r="E37" s="135" t="n"/>
      <c r="F37" s="135" t="n"/>
      <c r="G37" s="135" t="n"/>
      <c r="H37" s="135" t="n"/>
      <c r="I37" s="135" t="n"/>
      <c r="J37" s="135" t="n"/>
      <c r="K37" s="135" t="n"/>
      <c r="L37" s="135" t="n"/>
      <c r="M37" s="135" t="n"/>
      <c r="N37" s="135" t="n"/>
      <c r="P37" s="134">
        <f>SUM(C37:N37)</f>
        <v/>
      </c>
    </row>
    <row r="38">
      <c r="A38" s="129" t="inlineStr">
        <is>
          <t>Andalucian Federation course book</t>
        </is>
      </c>
      <c r="B38" s="134">
        <f>SUM(C38:N38)</f>
        <v/>
      </c>
      <c r="C38" s="135" t="n"/>
      <c r="D38" s="135" t="n"/>
      <c r="E38" s="135" t="n"/>
      <c r="F38" s="135" t="n"/>
      <c r="G38" s="135" t="n"/>
      <c r="H38" s="135" t="n">
        <v>900</v>
      </c>
      <c r="I38" s="135" t="n"/>
      <c r="J38" s="135" t="n"/>
      <c r="K38" s="135" t="n"/>
      <c r="L38" s="135" t="n"/>
      <c r="M38" s="135" t="n"/>
      <c r="N38" s="135" t="n"/>
      <c r="P38" s="134">
        <f>SUM(C38:N38)</f>
        <v/>
      </c>
    </row>
    <row r="39">
      <c r="A39" s="129" t="inlineStr">
        <is>
          <t>Website, graphic designer and social media</t>
        </is>
      </c>
      <c r="B39" s="134">
        <f>SUM(C39:N39)</f>
        <v/>
      </c>
      <c r="C39" s="135" t="n">
        <v>700</v>
      </c>
      <c r="D39" s="135" t="n">
        <v>700</v>
      </c>
      <c r="E39" s="135" t="n">
        <v>700</v>
      </c>
      <c r="F39" s="135" t="n">
        <v>700</v>
      </c>
      <c r="G39" s="135" t="n">
        <v>700</v>
      </c>
      <c r="H39" s="135" t="n">
        <v>700</v>
      </c>
      <c r="I39" s="135" t="n">
        <v>700</v>
      </c>
      <c r="J39" s="135" t="n">
        <v>700</v>
      </c>
      <c r="K39" s="135" t="n">
        <v>700</v>
      </c>
      <c r="L39" s="135" t="n">
        <v>700</v>
      </c>
      <c r="M39" s="135" t="n">
        <v>700</v>
      </c>
      <c r="N39" s="135" t="n">
        <v>700</v>
      </c>
      <c r="P39" s="134">
        <f>SUM(C39:N39)</f>
        <v/>
      </c>
    </row>
    <row r="40">
      <c r="A40" s="129" t="inlineStr">
        <is>
          <t>Google ad words</t>
        </is>
      </c>
      <c r="B40" s="134">
        <f>SUM(C40:N40)</f>
        <v/>
      </c>
      <c r="C40" s="135" t="n">
        <v>400</v>
      </c>
      <c r="D40" s="135" t="n">
        <v>400</v>
      </c>
      <c r="E40" s="135" t="n">
        <v>400</v>
      </c>
      <c r="F40" s="135" t="n">
        <v>400</v>
      </c>
      <c r="G40" s="135" t="n">
        <v>400</v>
      </c>
      <c r="H40" s="135" t="n">
        <v>400</v>
      </c>
      <c r="I40" s="135" t="n">
        <v>400</v>
      </c>
      <c r="J40" s="135" t="n">
        <v>400</v>
      </c>
      <c r="K40" s="135" t="n">
        <v>400</v>
      </c>
      <c r="L40" s="135" t="n">
        <v>400</v>
      </c>
      <c r="M40" s="135" t="n">
        <v>400</v>
      </c>
      <c r="N40" s="135" t="n">
        <v>400</v>
      </c>
      <c r="P40" s="134">
        <f>SUM(C40:N40)</f>
        <v/>
      </c>
    </row>
    <row r="41">
      <c r="A41" s="129" t="inlineStr">
        <is>
          <t>Facebook adds</t>
        </is>
      </c>
      <c r="B41" s="134">
        <f>SUM(C41:N41)</f>
        <v/>
      </c>
      <c r="C41" s="135" t="n">
        <v>200</v>
      </c>
      <c r="D41" s="135" t="n">
        <v>200</v>
      </c>
      <c r="E41" s="135" t="n">
        <v>200</v>
      </c>
      <c r="F41" s="135" t="n">
        <v>200</v>
      </c>
      <c r="G41" s="135" t="n">
        <v>200</v>
      </c>
      <c r="H41" s="135" t="n">
        <v>200</v>
      </c>
      <c r="I41" s="135" t="n">
        <v>200</v>
      </c>
      <c r="J41" s="135" t="n">
        <v>200</v>
      </c>
      <c r="K41" s="135" t="n">
        <v>200</v>
      </c>
      <c r="L41" s="135" t="n">
        <v>200</v>
      </c>
      <c r="M41" s="135" t="n">
        <v>200</v>
      </c>
      <c r="N41" s="135" t="n">
        <v>200</v>
      </c>
      <c r="P41" s="134">
        <f>SUM(C41:N41)</f>
        <v/>
      </c>
    </row>
    <row r="42" ht="28.8" customHeight="1">
      <c r="A42" s="136" t="inlineStr">
        <is>
          <t>DANISH GOLF SHOW (Herning) Ferie for Alle  (Chaparral and Guadalhorce split)</t>
        </is>
      </c>
      <c r="B42" s="134">
        <f>SUM(C42:N42)</f>
        <v/>
      </c>
      <c r="C42" s="135" t="n"/>
      <c r="D42" s="135" t="n">
        <v>600</v>
      </c>
      <c r="E42" s="135" t="n"/>
      <c r="F42" s="135" t="n"/>
      <c r="G42" s="135" t="n"/>
      <c r="H42" s="135" t="n"/>
      <c r="I42" s="135" t="n"/>
      <c r="J42" s="135" t="n"/>
      <c r="K42" s="135" t="n"/>
      <c r="L42" s="135" t="n"/>
      <c r="M42" s="135" t="n"/>
      <c r="N42" s="135" t="n"/>
      <c r="P42" s="134">
        <f>SUM(C42:N42)</f>
        <v/>
      </c>
    </row>
    <row r="43">
      <c r="A43" s="137" t="inlineStr">
        <is>
          <t xml:space="preserve">Makta Fair Helsinki 2026  </t>
        </is>
      </c>
      <c r="B43" s="134">
        <f>SUM(C43:N43)</f>
        <v/>
      </c>
      <c r="C43" s="135" t="n">
        <v>1000</v>
      </c>
      <c r="D43" s="135" t="n"/>
      <c r="E43" s="135" t="n">
        <v>726</v>
      </c>
      <c r="F43" s="135" t="n"/>
      <c r="G43" s="135" t="n"/>
      <c r="H43" s="135" t="n"/>
      <c r="I43" s="135" t="n"/>
      <c r="J43" s="135" t="n"/>
      <c r="K43" s="135" t="n"/>
      <c r="L43" s="135" t="n"/>
      <c r="M43" s="135" t="n"/>
      <c r="N43" s="135" t="n"/>
      <c r="P43" s="134" t="n">
        <v>0</v>
      </c>
    </row>
    <row r="44">
      <c r="A44" s="137" t="inlineStr">
        <is>
          <t xml:space="preserve">NORDEA (Sweden) Scandinavian Masters </t>
        </is>
      </c>
      <c r="B44" s="134">
        <f>SUM(C44:N44)</f>
        <v/>
      </c>
      <c r="C44" s="135" t="n"/>
      <c r="D44" s="135" t="n"/>
      <c r="E44" s="135" t="n"/>
      <c r="F44" s="135" t="n"/>
      <c r="G44" s="135" t="n"/>
      <c r="H44" s="135" t="n"/>
      <c r="I44" s="135" t="n"/>
      <c r="J44" s="135" t="n"/>
      <c r="K44" s="135" t="n"/>
      <c r="L44" s="135" t="n"/>
      <c r="M44" s="135" t="n"/>
      <c r="N44" s="135" t="n"/>
      <c r="P44" s="134">
        <f>SUM(C44:N44)</f>
        <v/>
      </c>
    </row>
    <row r="45">
      <c r="A45" s="137" t="inlineStr">
        <is>
          <t>SCOTTISH GOLF SHOW</t>
        </is>
      </c>
      <c r="B45" s="134">
        <f>SUM(C45:N45)</f>
        <v/>
      </c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P45" s="134">
        <f>SUM(C45:N45)</f>
        <v/>
      </c>
    </row>
    <row r="46">
      <c r="A46" s="137" t="inlineStr">
        <is>
          <t>KLM OPEN</t>
        </is>
      </c>
      <c r="B46" s="134">
        <f>SUM(C46:N46)</f>
        <v/>
      </c>
      <c r="C46" s="135" t="n"/>
      <c r="D46" s="135" t="n"/>
      <c r="E46" s="135" t="n"/>
      <c r="F46" s="135" t="n"/>
      <c r="G46" s="135" t="n"/>
      <c r="H46" s="135" t="n"/>
      <c r="I46" s="135" t="n"/>
      <c r="J46" s="135" t="n"/>
      <c r="K46" s="135" t="n"/>
      <c r="L46" s="135" t="n"/>
      <c r="M46" s="135" t="n"/>
      <c r="N46" s="135" t="n"/>
      <c r="P46" s="134">
        <f>SUM(C46:N46)</f>
        <v/>
      </c>
    </row>
    <row r="47">
      <c r="A47" s="137" t="inlineStr">
        <is>
          <t>IAGTO TROPHY</t>
        </is>
      </c>
      <c r="B47" s="134">
        <f>SUM(C47:N47)</f>
        <v/>
      </c>
      <c r="C47" s="135" t="n"/>
      <c r="D47" s="135" t="n"/>
      <c r="E47" s="135" t="n"/>
      <c r="F47" s="135" t="n"/>
      <c r="G47" s="135" t="n">
        <v>3000</v>
      </c>
      <c r="H47" s="135" t="n"/>
      <c r="I47" s="135" t="n"/>
      <c r="J47" s="135" t="n"/>
      <c r="K47" s="135" t="n"/>
      <c r="L47" s="135" t="n"/>
      <c r="M47" s="135" t="n"/>
      <c r="N47" s="135" t="n"/>
      <c r="P47" s="134">
        <f>SUM(C47:N47)</f>
        <v/>
      </c>
    </row>
    <row r="48">
      <c r="A48" s="143" t="inlineStr">
        <is>
          <t>International Golf Travel Market IGTM Cannes</t>
        </is>
      </c>
      <c r="B48" s="232">
        <f>SUM(C48:N48)</f>
        <v/>
      </c>
      <c r="C48" s="144" t="n"/>
      <c r="D48" s="144" t="n"/>
      <c r="E48" s="144" t="n"/>
      <c r="F48" s="144" t="n"/>
      <c r="G48" s="144" t="n"/>
      <c r="H48" s="144" t="n"/>
      <c r="I48" s="144" t="n"/>
      <c r="J48" s="144" t="n"/>
      <c r="K48" s="144" t="n"/>
      <c r="L48" s="146" t="n">
        <v>6500</v>
      </c>
      <c r="M48" s="144" t="n"/>
      <c r="N48" s="144" t="n"/>
      <c r="P48" s="134">
        <f>SUM(C48:N48)</f>
        <v/>
      </c>
    </row>
    <row r="49">
      <c r="A49" s="129" t="n"/>
      <c r="B49" s="232">
        <f>SUM(B33:B48)</f>
        <v/>
      </c>
      <c r="C49" s="144">
        <f>SUM(C33:C48)</f>
        <v/>
      </c>
      <c r="D49" s="144">
        <f>SUM(D33:D48)</f>
        <v/>
      </c>
      <c r="E49" s="144">
        <f>SUM(E33:E48)</f>
        <v/>
      </c>
      <c r="F49" s="144">
        <f>SUM(F33:F48)</f>
        <v/>
      </c>
      <c r="G49" s="144">
        <f>SUM(G33:G48)</f>
        <v/>
      </c>
      <c r="H49" s="144">
        <f>SUM(H33:H48)</f>
        <v/>
      </c>
      <c r="I49" s="144">
        <f>SUM(I33:I48)</f>
        <v/>
      </c>
      <c r="J49" s="144">
        <f>SUM(J33:J48)</f>
        <v/>
      </c>
      <c r="K49" s="144">
        <f>SUM(K33:K48)</f>
        <v/>
      </c>
      <c r="L49" s="144">
        <f>SUM(L33:L48)</f>
        <v/>
      </c>
      <c r="M49" s="144">
        <f>SUM(M33:M48)</f>
        <v/>
      </c>
      <c r="N49" s="144">
        <f>SUM(N33:N48)</f>
        <v/>
      </c>
      <c r="P49" s="232">
        <f>SUM(P33:P48)</f>
        <v/>
      </c>
    </row>
    <row r="50">
      <c r="A50" s="129" t="n"/>
      <c r="B50" s="134" t="n"/>
      <c r="C50" s="134" t="n"/>
      <c r="D50" s="134" t="n"/>
      <c r="E50" s="134" t="n"/>
      <c r="F50" s="134" t="n"/>
      <c r="G50" s="134" t="n"/>
      <c r="H50" s="134" t="n"/>
      <c r="I50" s="134" t="n"/>
      <c r="J50" s="134" t="n"/>
      <c r="K50" s="134" t="n"/>
      <c r="L50" s="134" t="n"/>
      <c r="M50" s="134" t="n"/>
      <c r="N50" s="134" t="n"/>
      <c r="P50" s="134" t="n"/>
    </row>
    <row r="51">
      <c r="A51" s="129" t="n"/>
      <c r="B51" s="232">
        <f>SUM(C49:N49)</f>
        <v/>
      </c>
      <c r="C51" s="134" t="n"/>
      <c r="D51" s="134" t="n"/>
      <c r="E51" s="232" t="n"/>
      <c r="F51" s="134" t="n"/>
      <c r="G51" s="134" t="n"/>
      <c r="H51" s="134" t="n"/>
      <c r="I51" s="134" t="n"/>
      <c r="J51" s="134" t="n"/>
      <c r="K51" s="134" t="n"/>
      <c r="L51" s="134" t="n"/>
      <c r="M51" s="134" t="n"/>
      <c r="N51" s="134" t="n"/>
      <c r="P51" s="232">
        <f>+P49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L23" sqref="L23"/>
    </sheetView>
  </sheetViews>
  <sheetFormatPr baseColWidth="8" defaultColWidth="11" defaultRowHeight="14.4"/>
  <cols>
    <col width="35.8518518518519" customWidth="1" min="2" max="2"/>
    <col width="61.8518518518519" customWidth="1" min="3" max="3"/>
    <col width="14.4259259259259" customWidth="1" min="4" max="4"/>
    <col width="12.5740740740741" customWidth="1" min="5" max="5"/>
  </cols>
  <sheetData>
    <row r="1">
      <c r="A1" s="111" t="inlineStr">
        <is>
          <t>Family</t>
        </is>
      </c>
      <c r="B1" s="111" t="inlineStr">
        <is>
          <t>Subfamily</t>
        </is>
      </c>
      <c r="C1" s="111" t="inlineStr">
        <is>
          <t>DetalleSubcuenta</t>
        </is>
      </c>
      <c r="D1" s="112" t="inlineStr">
        <is>
          <t>Actual</t>
        </is>
      </c>
      <c r="E1" s="113" t="n">
        <v>2026</v>
      </c>
      <c r="F1" s="114" t="inlineStr">
        <is>
          <t>Dif.2025</t>
        </is>
      </c>
    </row>
    <row r="2">
      <c r="A2" s="115" t="inlineStr">
        <is>
          <t>Costs to Maintain Service</t>
        </is>
      </c>
      <c r="B2" s="288" t="inlineStr">
        <is>
          <t>Total</t>
        </is>
      </c>
      <c r="C2" s="117" t="n"/>
      <c r="D2" s="289" t="n"/>
      <c r="E2" s="290" t="n"/>
      <c r="F2" s="289" t="n"/>
    </row>
    <row r="3">
      <c r="B3" s="115" t="inlineStr">
        <is>
          <t>Rep &amp; maintenance course</t>
        </is>
      </c>
      <c r="C3" s="120" t="inlineStr">
        <is>
          <t>Total</t>
        </is>
      </c>
      <c r="D3" s="289" t="n"/>
      <c r="E3" s="290" t="n"/>
      <c r="F3" s="289" t="n"/>
    </row>
    <row r="4">
      <c r="C4" s="117" t="inlineStr">
        <is>
          <t>62200001-SAFETY EQUIPMENT</t>
        </is>
      </c>
      <c r="D4" s="291" t="n">
        <v>7319.34</v>
      </c>
      <c r="E4" s="292" t="n">
        <v>8000</v>
      </c>
      <c r="F4" s="289">
        <f>E4-D4</f>
        <v/>
      </c>
    </row>
    <row r="5">
      <c r="C5" s="117" t="inlineStr">
        <is>
          <t>62200002-R &amp; M / FERTILISERS</t>
        </is>
      </c>
      <c r="D5" s="291" t="n">
        <v>41327.18</v>
      </c>
      <c r="E5" s="292" t="n">
        <v>45000</v>
      </c>
      <c r="F5" s="289">
        <f>E5-D5</f>
        <v/>
      </c>
    </row>
    <row r="6">
      <c r="C6" s="117" t="inlineStr">
        <is>
          <t>62200004-R &amp; M / HERBICIDES</t>
        </is>
      </c>
      <c r="D6" s="291" t="n">
        <v>43970.46</v>
      </c>
      <c r="E6" s="292" t="n">
        <v>50000</v>
      </c>
      <c r="F6" s="289">
        <f>E6-D6</f>
        <v/>
      </c>
    </row>
    <row r="7">
      <c r="C7" s="117" t="inlineStr">
        <is>
          <t>62200006-R &amp; M / INSECTICIDES</t>
        </is>
      </c>
      <c r="D7" s="291" t="n">
        <v>5469.98</v>
      </c>
      <c r="E7" s="292" t="n">
        <v>6000</v>
      </c>
      <c r="F7" s="289">
        <f>E7-D7</f>
        <v/>
      </c>
    </row>
    <row r="8">
      <c r="C8" s="117" t="inlineStr">
        <is>
          <t>62200007-R &amp; M / FUNGICIDES</t>
        </is>
      </c>
      <c r="D8" s="291" t="n">
        <v>696.25</v>
      </c>
      <c r="E8" s="292" t="n">
        <v>3000</v>
      </c>
      <c r="F8" s="289">
        <f>E8-D8</f>
        <v/>
      </c>
    </row>
    <row r="9">
      <c r="C9" s="117" t="inlineStr">
        <is>
          <t>62200008-R &amp; M / IRRIGATION MAINTENANCE</t>
        </is>
      </c>
      <c r="D9" s="291" t="n">
        <v>10402.7</v>
      </c>
      <c r="E9" s="292" t="n">
        <v>12000</v>
      </c>
      <c r="F9" s="289">
        <f>E9-D9</f>
        <v/>
      </c>
    </row>
    <row r="10">
      <c r="C10" s="117" t="inlineStr">
        <is>
          <t>62200009-R &amp; M / UNIFORMES</t>
        </is>
      </c>
      <c r="D10" s="291" t="n">
        <v>3945.3</v>
      </c>
      <c r="E10" s="292" t="n">
        <v>4500</v>
      </c>
      <c r="F10" s="289">
        <f>E10-D10</f>
        <v/>
      </c>
    </row>
    <row r="11">
      <c r="C11" s="117" t="inlineStr">
        <is>
          <t>62200010-REP EXTERNAL  (PROJECT)</t>
        </is>
      </c>
      <c r="D11" s="291" t="n"/>
      <c r="E11" s="292" t="n"/>
      <c r="F11" s="289" t="n"/>
    </row>
    <row r="12">
      <c r="C12" s="117" t="inlineStr">
        <is>
          <t>62200011-R &amp; M / MECHANIC WORKSHOP UPGRADE</t>
        </is>
      </c>
      <c r="D12" s="291" t="n">
        <v>1708.6</v>
      </c>
      <c r="E12" s="292" t="n">
        <v>2000</v>
      </c>
      <c r="F12" s="289">
        <f>E12-D12</f>
        <v/>
      </c>
    </row>
    <row r="13">
      <c r="C13" s="117" t="inlineStr">
        <is>
          <t>62200013-R &amp; M / TOOLS</t>
        </is>
      </c>
      <c r="D13" s="291" t="n">
        <v>2777.36</v>
      </c>
      <c r="E13" s="292" t="n">
        <v>3200</v>
      </c>
      <c r="F13" s="289">
        <f>E13-D13</f>
        <v/>
      </c>
    </row>
    <row r="14">
      <c r="C14" s="117" t="inlineStr">
        <is>
          <t>62200014-R &amp; M / PAINT FOR FAIRWAYS &amp; MARKING COURSE / SAND</t>
        </is>
      </c>
      <c r="D14" s="291" t="n">
        <v>1992.12</v>
      </c>
      <c r="E14" s="292" t="n">
        <v>2500</v>
      </c>
      <c r="F14" s="289">
        <f>E14-D14</f>
        <v/>
      </c>
    </row>
    <row r="15">
      <c r="C15" s="117" t="inlineStr">
        <is>
          <t>62200015-R &amp; M / CONSTRUCTION MATERIALS</t>
        </is>
      </c>
      <c r="D15" s="291" t="n">
        <v>2774.43</v>
      </c>
      <c r="E15" s="292" t="n">
        <v>3000</v>
      </c>
      <c r="F15" s="289">
        <f>E15-D15</f>
        <v/>
      </c>
    </row>
    <row r="16">
      <c r="C16" s="117" t="inlineStr">
        <is>
          <t>62200016-R &amp; M / MECHANICAL SPARES</t>
        </is>
      </c>
      <c r="D16" s="291" t="n">
        <v>49250.51</v>
      </c>
      <c r="E16" s="292" t="n">
        <v>55000</v>
      </c>
      <c r="F16" s="289">
        <f>E16-D16</f>
        <v/>
      </c>
    </row>
    <row r="17">
      <c r="C17" s="117" t="inlineStr">
        <is>
          <t>62200017-R &amp; M / PRUNING CONTRACTOR</t>
        </is>
      </c>
      <c r="D17" s="291" t="n">
        <v>1400</v>
      </c>
      <c r="E17" s="292" t="n">
        <v>3500</v>
      </c>
      <c r="F17" s="289">
        <f>E17-D17</f>
        <v/>
      </c>
    </row>
    <row r="18">
      <c r="C18" s="117" t="inlineStr">
        <is>
          <t>62200018-R &amp; M / EXTERNAL SERVICES</t>
        </is>
      </c>
      <c r="D18" s="291" t="n">
        <v>33742.24</v>
      </c>
      <c r="E18" s="292" t="n">
        <v>38000</v>
      </c>
      <c r="F18" s="289">
        <f>E18-D18</f>
        <v/>
      </c>
    </row>
    <row r="19">
      <c r="C19" s="117" t="inlineStr">
        <is>
          <t>62200019-SUNDRY COURSE ITEMS</t>
        </is>
      </c>
      <c r="D19" s="291" t="n">
        <v>7883.12</v>
      </c>
      <c r="E19" s="292" t="n">
        <v>10000</v>
      </c>
      <c r="F19" s="289">
        <f>E19-D19</f>
        <v/>
      </c>
    </row>
    <row r="20">
      <c r="C20" s="123" t="inlineStr">
        <is>
          <t>62200021-R&amp;M 1ST HOLE FAIRWAY &amp; ANTI GREEN</t>
        </is>
      </c>
      <c r="D20" s="291" t="n">
        <v>8904.620000000001</v>
      </c>
      <c r="E20" s="292" t="n">
        <v>10000</v>
      </c>
      <c r="F20" s="289">
        <f>E20-D20</f>
        <v/>
      </c>
    </row>
    <row r="21">
      <c r="C21" s="117" t="inlineStr">
        <is>
          <t>62200023-R &amp; M / SEEDS &amp; TURF</t>
        </is>
      </c>
      <c r="D21" s="291" t="n">
        <v>35730.34</v>
      </c>
      <c r="E21" s="292" t="n">
        <v>40000</v>
      </c>
      <c r="F21" s="289">
        <f>E21-D21</f>
        <v/>
      </c>
    </row>
    <row r="22">
      <c r="C22" s="117" t="inlineStr">
        <is>
          <t>62200024-R &amp; M EXPENDABLE SUPPLIES WORKSHOP</t>
        </is>
      </c>
      <c r="D22" s="291" t="n">
        <v>4617.71</v>
      </c>
      <c r="E22" s="292" t="n">
        <v>5000</v>
      </c>
      <c r="F22" s="289">
        <f>E22-D22</f>
        <v/>
      </c>
    </row>
    <row r="23">
      <c r="C23" s="117" t="inlineStr">
        <is>
          <t>62200029-R &amp; M FENCING &amp; GATES</t>
        </is>
      </c>
      <c r="D23" s="291" t="n">
        <v>13333.18</v>
      </c>
      <c r="E23" s="292" t="n">
        <v>15000</v>
      </c>
      <c r="F23" s="289">
        <f>E23-D23</f>
        <v/>
      </c>
    </row>
    <row r="24">
      <c r="C24" s="117" t="inlineStr">
        <is>
          <t>62200047-REPLACEMENT OF 57 SPRINKLER HEADS</t>
        </is>
      </c>
      <c r="D24" s="291" t="n"/>
      <c r="E24" s="292" t="n">
        <v>10000</v>
      </c>
      <c r="F24" s="289">
        <f>E24-D24</f>
        <v/>
      </c>
    </row>
    <row r="25">
      <c r="C25" s="117" t="inlineStr">
        <is>
          <t>62200048-CLEAR DEBRI FROM OLD TURF NURSERY</t>
        </is>
      </c>
      <c r="D25" s="291" t="n"/>
      <c r="E25" s="292" t="n"/>
      <c r="F25" s="289">
        <f>E25-D25</f>
        <v/>
      </c>
    </row>
    <row r="26">
      <c r="C26" s="117" t="inlineStr">
        <is>
          <t>62200049-R&amp;M DITCHES CLEAN UP</t>
        </is>
      </c>
      <c r="D26" s="291" t="n"/>
      <c r="E26" s="292" t="n"/>
      <c r="F26" s="289">
        <f>E26-D26</f>
        <v/>
      </c>
    </row>
    <row r="27">
      <c r="C27" s="117" t="inlineStr">
        <is>
          <t>62200054-R &amp; M DRIVING RANGE IMPROVEMENTS</t>
        </is>
      </c>
      <c r="D27" s="291" t="n">
        <v>1688.99</v>
      </c>
      <c r="E27" s="292" t="n">
        <v>2000</v>
      </c>
      <c r="F27" s="289">
        <f>E27-D27</f>
        <v/>
      </c>
    </row>
    <row r="28">
      <c r="C28" s="117" t="inlineStr">
        <is>
          <t>62200070-SAND</t>
        </is>
      </c>
      <c r="D28" s="291" t="n">
        <v>14548.16</v>
      </c>
      <c r="E28" s="292" t="n">
        <v>25000</v>
      </c>
      <c r="F28" s="289">
        <f>E28-D28</f>
        <v/>
      </c>
    </row>
    <row r="29">
      <c r="C29" s="117" t="inlineStr">
        <is>
          <t>62200078-R&amp;M RE HOLLOWTYNING</t>
        </is>
      </c>
      <c r="D29" s="291" t="n">
        <v>59114.65</v>
      </c>
      <c r="E29" s="292" t="n">
        <v>68000</v>
      </c>
      <c r="F29" s="289">
        <f>E29-D29</f>
        <v/>
      </c>
    </row>
    <row r="30">
      <c r="C30" s="117" t="inlineStr">
        <is>
          <t>62200101-NEW TREES</t>
        </is>
      </c>
      <c r="D30" s="291" t="n">
        <v>4720</v>
      </c>
      <c r="E30" s="292" t="n">
        <v>6000</v>
      </c>
      <c r="F30" s="289">
        <f>E30-D30</f>
        <v/>
      </c>
    </row>
    <row r="31">
      <c r="C31" s="117" t="inlineStr">
        <is>
          <t>62200126-BUGGY PATH REPAIR HOLE 2</t>
        </is>
      </c>
      <c r="D31" s="291" t="n">
        <v>19210.37</v>
      </c>
      <c r="E31" s="292" t="n">
        <v>20000</v>
      </c>
      <c r="F31" s="289">
        <f>E31-D31</f>
        <v/>
      </c>
    </row>
    <row r="32">
      <c r="C32" s="117" t="inlineStr">
        <is>
          <t>62200142-GOLF COURSE CONSULTANCY</t>
        </is>
      </c>
      <c r="D32" s="291" t="n"/>
      <c r="E32" s="292" t="n"/>
      <c r="F32" s="289" t="n"/>
    </row>
    <row r="33">
      <c r="C33" s="117" t="inlineStr">
        <is>
          <t>62200152-NATIVE AREAS</t>
        </is>
      </c>
      <c r="D33" s="291" t="n">
        <v>5787.8</v>
      </c>
      <c r="E33" s="292" t="n">
        <v>6000</v>
      </c>
      <c r="F33" s="289">
        <f>E33-D33</f>
        <v/>
      </c>
    </row>
    <row r="34">
      <c r="B34" s="115" t="n"/>
      <c r="C34" s="117" t="n"/>
      <c r="D34" s="291" t="n"/>
      <c r="F34" s="289" t="n"/>
    </row>
    <row r="35" ht="18" customHeight="1">
      <c r="C35" s="117" t="n"/>
      <c r="D35" s="293">
        <f>SUM(D4:D33)</f>
        <v/>
      </c>
      <c r="E35" s="293">
        <f>SUM(E4:E33)</f>
        <v/>
      </c>
      <c r="F35" s="289" t="n"/>
    </row>
    <row r="36">
      <c r="B36" s="115" t="inlineStr">
        <is>
          <t>Services (electric, water)</t>
        </is>
      </c>
      <c r="C36" s="120" t="inlineStr">
        <is>
          <t>Total</t>
        </is>
      </c>
      <c r="D36" s="289" t="n"/>
      <c r="E36" s="289" t="n"/>
      <c r="F36" s="289" t="n"/>
    </row>
    <row r="37">
      <c r="C37" s="117" t="inlineStr">
        <is>
          <t>62800001-ELECTRICIDAD</t>
        </is>
      </c>
      <c r="D37" s="291" t="n">
        <v>46025.92</v>
      </c>
      <c r="E37" s="292" t="n">
        <v>53000</v>
      </c>
      <c r="F37" s="289">
        <f>E37-D37</f>
        <v/>
      </c>
    </row>
    <row r="38">
      <c r="C38" s="117" t="inlineStr">
        <is>
          <t>62800003-AGUA</t>
        </is>
      </c>
      <c r="D38" s="291" t="n">
        <v>85313.36</v>
      </c>
      <c r="E38" s="292" t="n">
        <v>100000</v>
      </c>
      <c r="F38" s="289">
        <f>E38-D38</f>
        <v/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1"/>
  <sheetViews>
    <sheetView workbookViewId="0">
      <selection activeCell="E12" sqref="E12"/>
    </sheetView>
  </sheetViews>
  <sheetFormatPr baseColWidth="8" defaultColWidth="11" defaultRowHeight="14.4"/>
  <cols>
    <col width="4.71296296296296" customWidth="1" style="1" min="1" max="1"/>
    <col width="3.71296296296296" customWidth="1" style="1" min="2" max="2"/>
    <col width="17.712962962963" customWidth="1" style="1" min="3" max="3"/>
    <col width="17.712962962963" customWidth="1" style="2" min="4" max="4"/>
    <col width="43.5740740740741" customWidth="1" style="1" min="5" max="5"/>
    <col width="12.8518518518519" customWidth="1" style="1" min="6" max="6"/>
    <col width="27.1388888888889" customWidth="1" style="2" min="7" max="8"/>
    <col width="22" customWidth="1" style="2" min="9" max="9"/>
    <col width="18.287037037037" customWidth="1" style="2" min="10" max="11"/>
    <col width="24" customWidth="1" style="2" min="12" max="12"/>
    <col width="9.71296296296296" customWidth="1" style="1" min="13" max="14"/>
    <col hidden="1" width="25.287037037037" customWidth="1" style="1" min="15" max="15"/>
    <col hidden="1" width="13.4259259259259" customWidth="1" style="1" min="16" max="16"/>
    <col width="10.712962962963" customWidth="1" style="1" min="17" max="17"/>
    <col width="11.4259259259259" customWidth="1" style="1" min="18" max="256"/>
    <col width="4.71296296296296" customWidth="1" style="1" min="257" max="257"/>
    <col width="3.71296296296296" customWidth="1" style="1" min="258" max="258"/>
    <col width="17.712962962963" customWidth="1" style="1" min="259" max="260"/>
    <col width="43.5740740740741" customWidth="1" style="1" min="261" max="261"/>
    <col width="12.8518518518519" customWidth="1" style="1" min="262" max="262"/>
    <col width="27.1388888888889" customWidth="1" style="1" min="263" max="264"/>
    <col width="20.1388888888889" customWidth="1" style="1" min="265" max="265"/>
    <col width="18.287037037037" customWidth="1" style="1" min="266" max="267"/>
    <col width="24" customWidth="1" style="1" min="268" max="268"/>
    <col width="9.71296296296296" customWidth="1" style="1" min="269" max="270"/>
    <col hidden="1" width="11" customWidth="1" style="1" min="271" max="272"/>
    <col width="10.712962962963" customWidth="1" style="1" min="273" max="273"/>
    <col width="11.4259259259259" customWidth="1" style="1" min="274" max="512"/>
    <col width="4.71296296296296" customWidth="1" style="1" min="513" max="513"/>
    <col width="3.71296296296296" customWidth="1" style="1" min="514" max="514"/>
    <col width="17.712962962963" customWidth="1" style="1" min="515" max="516"/>
    <col width="43.5740740740741" customWidth="1" style="1" min="517" max="517"/>
    <col width="12.8518518518519" customWidth="1" style="1" min="518" max="518"/>
    <col width="27.1388888888889" customWidth="1" style="1" min="519" max="520"/>
    <col width="20.1388888888889" customWidth="1" style="1" min="521" max="521"/>
    <col width="18.287037037037" customWidth="1" style="1" min="522" max="523"/>
    <col width="24" customWidth="1" style="1" min="524" max="524"/>
    <col width="9.71296296296296" customWidth="1" style="1" min="525" max="526"/>
    <col hidden="1" width="11" customWidth="1" style="1" min="527" max="528"/>
    <col width="10.712962962963" customWidth="1" style="1" min="529" max="529"/>
    <col width="11.4259259259259" customWidth="1" style="1" min="530" max="768"/>
    <col width="4.71296296296296" customWidth="1" style="1" min="769" max="769"/>
    <col width="3.71296296296296" customWidth="1" style="1" min="770" max="770"/>
    <col width="17.712962962963" customWidth="1" style="1" min="771" max="772"/>
    <col width="43.5740740740741" customWidth="1" style="1" min="773" max="773"/>
    <col width="12.8518518518519" customWidth="1" style="1" min="774" max="774"/>
    <col width="27.1388888888889" customWidth="1" style="1" min="775" max="776"/>
    <col width="20.1388888888889" customWidth="1" style="1" min="777" max="777"/>
    <col width="18.287037037037" customWidth="1" style="1" min="778" max="779"/>
    <col width="24" customWidth="1" style="1" min="780" max="780"/>
    <col width="9.71296296296296" customWidth="1" style="1" min="781" max="782"/>
    <col hidden="1" width="11" customWidth="1" style="1" min="783" max="784"/>
    <col width="10.712962962963" customWidth="1" style="1" min="785" max="785"/>
    <col width="11.4259259259259" customWidth="1" style="1" min="786" max="1024"/>
    <col width="4.71296296296296" customWidth="1" style="1" min="1025" max="1025"/>
    <col width="3.71296296296296" customWidth="1" style="1" min="1026" max="1026"/>
    <col width="17.712962962963" customWidth="1" style="1" min="1027" max="1028"/>
    <col width="43.5740740740741" customWidth="1" style="1" min="1029" max="1029"/>
    <col width="12.8518518518519" customWidth="1" style="1" min="1030" max="1030"/>
    <col width="27.1388888888889" customWidth="1" style="1" min="1031" max="1032"/>
    <col width="20.1388888888889" customWidth="1" style="1" min="1033" max="1033"/>
    <col width="18.287037037037" customWidth="1" style="1" min="1034" max="1035"/>
    <col width="24" customWidth="1" style="1" min="1036" max="1036"/>
    <col width="9.71296296296296" customWidth="1" style="1" min="1037" max="1038"/>
    <col hidden="1" width="11" customWidth="1" style="1" min="1039" max="1040"/>
    <col width="10.712962962963" customWidth="1" style="1" min="1041" max="1041"/>
    <col width="11.4259259259259" customWidth="1" style="1" min="1042" max="1280"/>
    <col width="4.71296296296296" customWidth="1" style="1" min="1281" max="1281"/>
    <col width="3.71296296296296" customWidth="1" style="1" min="1282" max="1282"/>
    <col width="17.712962962963" customWidth="1" style="1" min="1283" max="1284"/>
    <col width="43.5740740740741" customWidth="1" style="1" min="1285" max="1285"/>
    <col width="12.8518518518519" customWidth="1" style="1" min="1286" max="1286"/>
    <col width="27.1388888888889" customWidth="1" style="1" min="1287" max="1288"/>
    <col width="20.1388888888889" customWidth="1" style="1" min="1289" max="1289"/>
    <col width="18.287037037037" customWidth="1" style="1" min="1290" max="1291"/>
    <col width="24" customWidth="1" style="1" min="1292" max="1292"/>
    <col width="9.71296296296296" customWidth="1" style="1" min="1293" max="1294"/>
    <col hidden="1" width="11" customWidth="1" style="1" min="1295" max="1296"/>
    <col width="10.712962962963" customWidth="1" style="1" min="1297" max="1297"/>
    <col width="11.4259259259259" customWidth="1" style="1" min="1298" max="1536"/>
    <col width="4.71296296296296" customWidth="1" style="1" min="1537" max="1537"/>
    <col width="3.71296296296296" customWidth="1" style="1" min="1538" max="1538"/>
    <col width="17.712962962963" customWidth="1" style="1" min="1539" max="1540"/>
    <col width="43.5740740740741" customWidth="1" style="1" min="1541" max="1541"/>
    <col width="12.8518518518519" customWidth="1" style="1" min="1542" max="1542"/>
    <col width="27.1388888888889" customWidth="1" style="1" min="1543" max="1544"/>
    <col width="20.1388888888889" customWidth="1" style="1" min="1545" max="1545"/>
    <col width="18.287037037037" customWidth="1" style="1" min="1546" max="1547"/>
    <col width="24" customWidth="1" style="1" min="1548" max="1548"/>
    <col width="9.71296296296296" customWidth="1" style="1" min="1549" max="1550"/>
    <col hidden="1" width="11" customWidth="1" style="1" min="1551" max="1552"/>
    <col width="10.712962962963" customWidth="1" style="1" min="1553" max="1553"/>
    <col width="11.4259259259259" customWidth="1" style="1" min="1554" max="1792"/>
    <col width="4.71296296296296" customWidth="1" style="1" min="1793" max="1793"/>
    <col width="3.71296296296296" customWidth="1" style="1" min="1794" max="1794"/>
    <col width="17.712962962963" customWidth="1" style="1" min="1795" max="1796"/>
    <col width="43.5740740740741" customWidth="1" style="1" min="1797" max="1797"/>
    <col width="12.8518518518519" customWidth="1" style="1" min="1798" max="1798"/>
    <col width="27.1388888888889" customWidth="1" style="1" min="1799" max="1800"/>
    <col width="20.1388888888889" customWidth="1" style="1" min="1801" max="1801"/>
    <col width="18.287037037037" customWidth="1" style="1" min="1802" max="1803"/>
    <col width="24" customWidth="1" style="1" min="1804" max="1804"/>
    <col width="9.71296296296296" customWidth="1" style="1" min="1805" max="1806"/>
    <col hidden="1" width="11" customWidth="1" style="1" min="1807" max="1808"/>
    <col width="10.712962962963" customWidth="1" style="1" min="1809" max="1809"/>
    <col width="11.4259259259259" customWidth="1" style="1" min="1810" max="2048"/>
    <col width="4.71296296296296" customWidth="1" style="1" min="2049" max="2049"/>
    <col width="3.71296296296296" customWidth="1" style="1" min="2050" max="2050"/>
    <col width="17.712962962963" customWidth="1" style="1" min="2051" max="2052"/>
    <col width="43.5740740740741" customWidth="1" style="1" min="2053" max="2053"/>
    <col width="12.8518518518519" customWidth="1" style="1" min="2054" max="2054"/>
    <col width="27.1388888888889" customWidth="1" style="1" min="2055" max="2056"/>
    <col width="20.1388888888889" customWidth="1" style="1" min="2057" max="2057"/>
    <col width="18.287037037037" customWidth="1" style="1" min="2058" max="2059"/>
    <col width="24" customWidth="1" style="1" min="2060" max="2060"/>
    <col width="9.71296296296296" customWidth="1" style="1" min="2061" max="2062"/>
    <col hidden="1" width="11" customWidth="1" style="1" min="2063" max="2064"/>
    <col width="10.712962962963" customWidth="1" style="1" min="2065" max="2065"/>
    <col width="11.4259259259259" customWidth="1" style="1" min="2066" max="2304"/>
    <col width="4.71296296296296" customWidth="1" style="1" min="2305" max="2305"/>
    <col width="3.71296296296296" customWidth="1" style="1" min="2306" max="2306"/>
    <col width="17.712962962963" customWidth="1" style="1" min="2307" max="2308"/>
    <col width="43.5740740740741" customWidth="1" style="1" min="2309" max="2309"/>
    <col width="12.8518518518519" customWidth="1" style="1" min="2310" max="2310"/>
    <col width="27.1388888888889" customWidth="1" style="1" min="2311" max="2312"/>
    <col width="20.1388888888889" customWidth="1" style="1" min="2313" max="2313"/>
    <col width="18.287037037037" customWidth="1" style="1" min="2314" max="2315"/>
    <col width="24" customWidth="1" style="1" min="2316" max="2316"/>
    <col width="9.71296296296296" customWidth="1" style="1" min="2317" max="2318"/>
    <col hidden="1" width="11" customWidth="1" style="1" min="2319" max="2320"/>
    <col width="10.712962962963" customWidth="1" style="1" min="2321" max="2321"/>
    <col width="11.4259259259259" customWidth="1" style="1" min="2322" max="2560"/>
    <col width="4.71296296296296" customWidth="1" style="1" min="2561" max="2561"/>
    <col width="3.71296296296296" customWidth="1" style="1" min="2562" max="2562"/>
    <col width="17.712962962963" customWidth="1" style="1" min="2563" max="2564"/>
    <col width="43.5740740740741" customWidth="1" style="1" min="2565" max="2565"/>
    <col width="12.8518518518519" customWidth="1" style="1" min="2566" max="2566"/>
    <col width="27.1388888888889" customWidth="1" style="1" min="2567" max="2568"/>
    <col width="20.1388888888889" customWidth="1" style="1" min="2569" max="2569"/>
    <col width="18.287037037037" customWidth="1" style="1" min="2570" max="2571"/>
    <col width="24" customWidth="1" style="1" min="2572" max="2572"/>
    <col width="9.71296296296296" customWidth="1" style="1" min="2573" max="2574"/>
    <col hidden="1" width="11" customWidth="1" style="1" min="2575" max="2576"/>
    <col width="10.712962962963" customWidth="1" style="1" min="2577" max="2577"/>
    <col width="11.4259259259259" customWidth="1" style="1" min="2578" max="2816"/>
    <col width="4.71296296296296" customWidth="1" style="1" min="2817" max="2817"/>
    <col width="3.71296296296296" customWidth="1" style="1" min="2818" max="2818"/>
    <col width="17.712962962963" customWidth="1" style="1" min="2819" max="2820"/>
    <col width="43.5740740740741" customWidth="1" style="1" min="2821" max="2821"/>
    <col width="12.8518518518519" customWidth="1" style="1" min="2822" max="2822"/>
    <col width="27.1388888888889" customWidth="1" style="1" min="2823" max="2824"/>
    <col width="20.1388888888889" customWidth="1" style="1" min="2825" max="2825"/>
    <col width="18.287037037037" customWidth="1" style="1" min="2826" max="2827"/>
    <col width="24" customWidth="1" style="1" min="2828" max="2828"/>
    <col width="9.71296296296296" customWidth="1" style="1" min="2829" max="2830"/>
    <col hidden="1" width="11" customWidth="1" style="1" min="2831" max="2832"/>
    <col width="10.712962962963" customWidth="1" style="1" min="2833" max="2833"/>
    <col width="11.4259259259259" customWidth="1" style="1" min="2834" max="3072"/>
    <col width="4.71296296296296" customWidth="1" style="1" min="3073" max="3073"/>
    <col width="3.71296296296296" customWidth="1" style="1" min="3074" max="3074"/>
    <col width="17.712962962963" customWidth="1" style="1" min="3075" max="3076"/>
    <col width="43.5740740740741" customWidth="1" style="1" min="3077" max="3077"/>
    <col width="12.8518518518519" customWidth="1" style="1" min="3078" max="3078"/>
    <col width="27.1388888888889" customWidth="1" style="1" min="3079" max="3080"/>
    <col width="20.1388888888889" customWidth="1" style="1" min="3081" max="3081"/>
    <col width="18.287037037037" customWidth="1" style="1" min="3082" max="3083"/>
    <col width="24" customWidth="1" style="1" min="3084" max="3084"/>
    <col width="9.71296296296296" customWidth="1" style="1" min="3085" max="3086"/>
    <col hidden="1" width="11" customWidth="1" style="1" min="3087" max="3088"/>
    <col width="10.712962962963" customWidth="1" style="1" min="3089" max="3089"/>
    <col width="11.4259259259259" customWidth="1" style="1" min="3090" max="3328"/>
    <col width="4.71296296296296" customWidth="1" style="1" min="3329" max="3329"/>
    <col width="3.71296296296296" customWidth="1" style="1" min="3330" max="3330"/>
    <col width="17.712962962963" customWidth="1" style="1" min="3331" max="3332"/>
    <col width="43.5740740740741" customWidth="1" style="1" min="3333" max="3333"/>
    <col width="12.8518518518519" customWidth="1" style="1" min="3334" max="3334"/>
    <col width="27.1388888888889" customWidth="1" style="1" min="3335" max="3336"/>
    <col width="20.1388888888889" customWidth="1" style="1" min="3337" max="3337"/>
    <col width="18.287037037037" customWidth="1" style="1" min="3338" max="3339"/>
    <col width="24" customWidth="1" style="1" min="3340" max="3340"/>
    <col width="9.71296296296296" customWidth="1" style="1" min="3341" max="3342"/>
    <col hidden="1" width="11" customWidth="1" style="1" min="3343" max="3344"/>
    <col width="10.712962962963" customWidth="1" style="1" min="3345" max="3345"/>
    <col width="11.4259259259259" customWidth="1" style="1" min="3346" max="3584"/>
    <col width="4.71296296296296" customWidth="1" style="1" min="3585" max="3585"/>
    <col width="3.71296296296296" customWidth="1" style="1" min="3586" max="3586"/>
    <col width="17.712962962963" customWidth="1" style="1" min="3587" max="3588"/>
    <col width="43.5740740740741" customWidth="1" style="1" min="3589" max="3589"/>
    <col width="12.8518518518519" customWidth="1" style="1" min="3590" max="3590"/>
    <col width="27.1388888888889" customWidth="1" style="1" min="3591" max="3592"/>
    <col width="20.1388888888889" customWidth="1" style="1" min="3593" max="3593"/>
    <col width="18.287037037037" customWidth="1" style="1" min="3594" max="3595"/>
    <col width="24" customWidth="1" style="1" min="3596" max="3596"/>
    <col width="9.71296296296296" customWidth="1" style="1" min="3597" max="3598"/>
    <col hidden="1" width="11" customWidth="1" style="1" min="3599" max="3600"/>
    <col width="10.712962962963" customWidth="1" style="1" min="3601" max="3601"/>
    <col width="11.4259259259259" customWidth="1" style="1" min="3602" max="3840"/>
    <col width="4.71296296296296" customWidth="1" style="1" min="3841" max="3841"/>
    <col width="3.71296296296296" customWidth="1" style="1" min="3842" max="3842"/>
    <col width="17.712962962963" customWidth="1" style="1" min="3843" max="3844"/>
    <col width="43.5740740740741" customWidth="1" style="1" min="3845" max="3845"/>
    <col width="12.8518518518519" customWidth="1" style="1" min="3846" max="3846"/>
    <col width="27.1388888888889" customWidth="1" style="1" min="3847" max="3848"/>
    <col width="20.1388888888889" customWidth="1" style="1" min="3849" max="3849"/>
    <col width="18.287037037037" customWidth="1" style="1" min="3850" max="3851"/>
    <col width="24" customWidth="1" style="1" min="3852" max="3852"/>
    <col width="9.71296296296296" customWidth="1" style="1" min="3853" max="3854"/>
    <col hidden="1" width="11" customWidth="1" style="1" min="3855" max="3856"/>
    <col width="10.712962962963" customWidth="1" style="1" min="3857" max="3857"/>
    <col width="11.4259259259259" customWidth="1" style="1" min="3858" max="4096"/>
    <col width="4.71296296296296" customWidth="1" style="1" min="4097" max="4097"/>
    <col width="3.71296296296296" customWidth="1" style="1" min="4098" max="4098"/>
    <col width="17.712962962963" customWidth="1" style="1" min="4099" max="4100"/>
    <col width="43.5740740740741" customWidth="1" style="1" min="4101" max="4101"/>
    <col width="12.8518518518519" customWidth="1" style="1" min="4102" max="4102"/>
    <col width="27.1388888888889" customWidth="1" style="1" min="4103" max="4104"/>
    <col width="20.1388888888889" customWidth="1" style="1" min="4105" max="4105"/>
    <col width="18.287037037037" customWidth="1" style="1" min="4106" max="4107"/>
    <col width="24" customWidth="1" style="1" min="4108" max="4108"/>
    <col width="9.71296296296296" customWidth="1" style="1" min="4109" max="4110"/>
    <col hidden="1" width="11" customWidth="1" style="1" min="4111" max="4112"/>
    <col width="10.712962962963" customWidth="1" style="1" min="4113" max="4113"/>
    <col width="11.4259259259259" customWidth="1" style="1" min="4114" max="4352"/>
    <col width="4.71296296296296" customWidth="1" style="1" min="4353" max="4353"/>
    <col width="3.71296296296296" customWidth="1" style="1" min="4354" max="4354"/>
    <col width="17.712962962963" customWidth="1" style="1" min="4355" max="4356"/>
    <col width="43.5740740740741" customWidth="1" style="1" min="4357" max="4357"/>
    <col width="12.8518518518519" customWidth="1" style="1" min="4358" max="4358"/>
    <col width="27.1388888888889" customWidth="1" style="1" min="4359" max="4360"/>
    <col width="20.1388888888889" customWidth="1" style="1" min="4361" max="4361"/>
    <col width="18.287037037037" customWidth="1" style="1" min="4362" max="4363"/>
    <col width="24" customWidth="1" style="1" min="4364" max="4364"/>
    <col width="9.71296296296296" customWidth="1" style="1" min="4365" max="4366"/>
    <col hidden="1" width="11" customWidth="1" style="1" min="4367" max="4368"/>
    <col width="10.712962962963" customWidth="1" style="1" min="4369" max="4369"/>
    <col width="11.4259259259259" customWidth="1" style="1" min="4370" max="4608"/>
    <col width="4.71296296296296" customWidth="1" style="1" min="4609" max="4609"/>
    <col width="3.71296296296296" customWidth="1" style="1" min="4610" max="4610"/>
    <col width="17.712962962963" customWidth="1" style="1" min="4611" max="4612"/>
    <col width="43.5740740740741" customWidth="1" style="1" min="4613" max="4613"/>
    <col width="12.8518518518519" customWidth="1" style="1" min="4614" max="4614"/>
    <col width="27.1388888888889" customWidth="1" style="1" min="4615" max="4616"/>
    <col width="20.1388888888889" customWidth="1" style="1" min="4617" max="4617"/>
    <col width="18.287037037037" customWidth="1" style="1" min="4618" max="4619"/>
    <col width="24" customWidth="1" style="1" min="4620" max="4620"/>
    <col width="9.71296296296296" customWidth="1" style="1" min="4621" max="4622"/>
    <col hidden="1" width="11" customWidth="1" style="1" min="4623" max="4624"/>
    <col width="10.712962962963" customWidth="1" style="1" min="4625" max="4625"/>
    <col width="11.4259259259259" customWidth="1" style="1" min="4626" max="4864"/>
    <col width="4.71296296296296" customWidth="1" style="1" min="4865" max="4865"/>
    <col width="3.71296296296296" customWidth="1" style="1" min="4866" max="4866"/>
    <col width="17.712962962963" customWidth="1" style="1" min="4867" max="4868"/>
    <col width="43.5740740740741" customWidth="1" style="1" min="4869" max="4869"/>
    <col width="12.8518518518519" customWidth="1" style="1" min="4870" max="4870"/>
    <col width="27.1388888888889" customWidth="1" style="1" min="4871" max="4872"/>
    <col width="20.1388888888889" customWidth="1" style="1" min="4873" max="4873"/>
    <col width="18.287037037037" customWidth="1" style="1" min="4874" max="4875"/>
    <col width="24" customWidth="1" style="1" min="4876" max="4876"/>
    <col width="9.71296296296296" customWidth="1" style="1" min="4877" max="4878"/>
    <col hidden="1" width="11" customWidth="1" style="1" min="4879" max="4880"/>
    <col width="10.712962962963" customWidth="1" style="1" min="4881" max="4881"/>
    <col width="11.4259259259259" customWidth="1" style="1" min="4882" max="5120"/>
    <col width="4.71296296296296" customWidth="1" style="1" min="5121" max="5121"/>
    <col width="3.71296296296296" customWidth="1" style="1" min="5122" max="5122"/>
    <col width="17.712962962963" customWidth="1" style="1" min="5123" max="5124"/>
    <col width="43.5740740740741" customWidth="1" style="1" min="5125" max="5125"/>
    <col width="12.8518518518519" customWidth="1" style="1" min="5126" max="5126"/>
    <col width="27.1388888888889" customWidth="1" style="1" min="5127" max="5128"/>
    <col width="20.1388888888889" customWidth="1" style="1" min="5129" max="5129"/>
    <col width="18.287037037037" customWidth="1" style="1" min="5130" max="5131"/>
    <col width="24" customWidth="1" style="1" min="5132" max="5132"/>
    <col width="9.71296296296296" customWidth="1" style="1" min="5133" max="5134"/>
    <col hidden="1" width="11" customWidth="1" style="1" min="5135" max="5136"/>
    <col width="10.712962962963" customWidth="1" style="1" min="5137" max="5137"/>
    <col width="11.4259259259259" customWidth="1" style="1" min="5138" max="5376"/>
    <col width="4.71296296296296" customWidth="1" style="1" min="5377" max="5377"/>
    <col width="3.71296296296296" customWidth="1" style="1" min="5378" max="5378"/>
    <col width="17.712962962963" customWidth="1" style="1" min="5379" max="5380"/>
    <col width="43.5740740740741" customWidth="1" style="1" min="5381" max="5381"/>
    <col width="12.8518518518519" customWidth="1" style="1" min="5382" max="5382"/>
    <col width="27.1388888888889" customWidth="1" style="1" min="5383" max="5384"/>
    <col width="20.1388888888889" customWidth="1" style="1" min="5385" max="5385"/>
    <col width="18.287037037037" customWidth="1" style="1" min="5386" max="5387"/>
    <col width="24" customWidth="1" style="1" min="5388" max="5388"/>
    <col width="9.71296296296296" customWidth="1" style="1" min="5389" max="5390"/>
    <col hidden="1" width="11" customWidth="1" style="1" min="5391" max="5392"/>
    <col width="10.712962962963" customWidth="1" style="1" min="5393" max="5393"/>
    <col width="11.4259259259259" customWidth="1" style="1" min="5394" max="5632"/>
    <col width="4.71296296296296" customWidth="1" style="1" min="5633" max="5633"/>
    <col width="3.71296296296296" customWidth="1" style="1" min="5634" max="5634"/>
    <col width="17.712962962963" customWidth="1" style="1" min="5635" max="5636"/>
    <col width="43.5740740740741" customWidth="1" style="1" min="5637" max="5637"/>
    <col width="12.8518518518519" customWidth="1" style="1" min="5638" max="5638"/>
    <col width="27.1388888888889" customWidth="1" style="1" min="5639" max="5640"/>
    <col width="20.1388888888889" customWidth="1" style="1" min="5641" max="5641"/>
    <col width="18.287037037037" customWidth="1" style="1" min="5642" max="5643"/>
    <col width="24" customWidth="1" style="1" min="5644" max="5644"/>
    <col width="9.71296296296296" customWidth="1" style="1" min="5645" max="5646"/>
    <col hidden="1" width="11" customWidth="1" style="1" min="5647" max="5648"/>
    <col width="10.712962962963" customWidth="1" style="1" min="5649" max="5649"/>
    <col width="11.4259259259259" customWidth="1" style="1" min="5650" max="5888"/>
    <col width="4.71296296296296" customWidth="1" style="1" min="5889" max="5889"/>
    <col width="3.71296296296296" customWidth="1" style="1" min="5890" max="5890"/>
    <col width="17.712962962963" customWidth="1" style="1" min="5891" max="5892"/>
    <col width="43.5740740740741" customWidth="1" style="1" min="5893" max="5893"/>
    <col width="12.8518518518519" customWidth="1" style="1" min="5894" max="5894"/>
    <col width="27.1388888888889" customWidth="1" style="1" min="5895" max="5896"/>
    <col width="20.1388888888889" customWidth="1" style="1" min="5897" max="5897"/>
    <col width="18.287037037037" customWidth="1" style="1" min="5898" max="5899"/>
    <col width="24" customWidth="1" style="1" min="5900" max="5900"/>
    <col width="9.71296296296296" customWidth="1" style="1" min="5901" max="5902"/>
    <col hidden="1" width="11" customWidth="1" style="1" min="5903" max="5904"/>
    <col width="10.712962962963" customWidth="1" style="1" min="5905" max="5905"/>
    <col width="11.4259259259259" customWidth="1" style="1" min="5906" max="6144"/>
    <col width="4.71296296296296" customWidth="1" style="1" min="6145" max="6145"/>
    <col width="3.71296296296296" customWidth="1" style="1" min="6146" max="6146"/>
    <col width="17.712962962963" customWidth="1" style="1" min="6147" max="6148"/>
    <col width="43.5740740740741" customWidth="1" style="1" min="6149" max="6149"/>
    <col width="12.8518518518519" customWidth="1" style="1" min="6150" max="6150"/>
    <col width="27.1388888888889" customWidth="1" style="1" min="6151" max="6152"/>
    <col width="20.1388888888889" customWidth="1" style="1" min="6153" max="6153"/>
    <col width="18.287037037037" customWidth="1" style="1" min="6154" max="6155"/>
    <col width="24" customWidth="1" style="1" min="6156" max="6156"/>
    <col width="9.71296296296296" customWidth="1" style="1" min="6157" max="6158"/>
    <col hidden="1" width="11" customWidth="1" style="1" min="6159" max="6160"/>
    <col width="10.712962962963" customWidth="1" style="1" min="6161" max="6161"/>
    <col width="11.4259259259259" customWidth="1" style="1" min="6162" max="6400"/>
    <col width="4.71296296296296" customWidth="1" style="1" min="6401" max="6401"/>
    <col width="3.71296296296296" customWidth="1" style="1" min="6402" max="6402"/>
    <col width="17.712962962963" customWidth="1" style="1" min="6403" max="6404"/>
    <col width="43.5740740740741" customWidth="1" style="1" min="6405" max="6405"/>
    <col width="12.8518518518519" customWidth="1" style="1" min="6406" max="6406"/>
    <col width="27.1388888888889" customWidth="1" style="1" min="6407" max="6408"/>
    <col width="20.1388888888889" customWidth="1" style="1" min="6409" max="6409"/>
    <col width="18.287037037037" customWidth="1" style="1" min="6410" max="6411"/>
    <col width="24" customWidth="1" style="1" min="6412" max="6412"/>
    <col width="9.71296296296296" customWidth="1" style="1" min="6413" max="6414"/>
    <col hidden="1" width="11" customWidth="1" style="1" min="6415" max="6416"/>
    <col width="10.712962962963" customWidth="1" style="1" min="6417" max="6417"/>
    <col width="11.4259259259259" customWidth="1" style="1" min="6418" max="6656"/>
    <col width="4.71296296296296" customWidth="1" style="1" min="6657" max="6657"/>
    <col width="3.71296296296296" customWidth="1" style="1" min="6658" max="6658"/>
    <col width="17.712962962963" customWidth="1" style="1" min="6659" max="6660"/>
    <col width="43.5740740740741" customWidth="1" style="1" min="6661" max="6661"/>
    <col width="12.8518518518519" customWidth="1" style="1" min="6662" max="6662"/>
    <col width="27.1388888888889" customWidth="1" style="1" min="6663" max="6664"/>
    <col width="20.1388888888889" customWidth="1" style="1" min="6665" max="6665"/>
    <col width="18.287037037037" customWidth="1" style="1" min="6666" max="6667"/>
    <col width="24" customWidth="1" style="1" min="6668" max="6668"/>
    <col width="9.71296296296296" customWidth="1" style="1" min="6669" max="6670"/>
    <col hidden="1" width="11" customWidth="1" style="1" min="6671" max="6672"/>
    <col width="10.712962962963" customWidth="1" style="1" min="6673" max="6673"/>
    <col width="11.4259259259259" customWidth="1" style="1" min="6674" max="6912"/>
    <col width="4.71296296296296" customWidth="1" style="1" min="6913" max="6913"/>
    <col width="3.71296296296296" customWidth="1" style="1" min="6914" max="6914"/>
    <col width="17.712962962963" customWidth="1" style="1" min="6915" max="6916"/>
    <col width="43.5740740740741" customWidth="1" style="1" min="6917" max="6917"/>
    <col width="12.8518518518519" customWidth="1" style="1" min="6918" max="6918"/>
    <col width="27.1388888888889" customWidth="1" style="1" min="6919" max="6920"/>
    <col width="20.1388888888889" customWidth="1" style="1" min="6921" max="6921"/>
    <col width="18.287037037037" customWidth="1" style="1" min="6922" max="6923"/>
    <col width="24" customWidth="1" style="1" min="6924" max="6924"/>
    <col width="9.71296296296296" customWidth="1" style="1" min="6925" max="6926"/>
    <col hidden="1" width="11" customWidth="1" style="1" min="6927" max="6928"/>
    <col width="10.712962962963" customWidth="1" style="1" min="6929" max="6929"/>
    <col width="11.4259259259259" customWidth="1" style="1" min="6930" max="7168"/>
    <col width="4.71296296296296" customWidth="1" style="1" min="7169" max="7169"/>
    <col width="3.71296296296296" customWidth="1" style="1" min="7170" max="7170"/>
    <col width="17.712962962963" customWidth="1" style="1" min="7171" max="7172"/>
    <col width="43.5740740740741" customWidth="1" style="1" min="7173" max="7173"/>
    <col width="12.8518518518519" customWidth="1" style="1" min="7174" max="7174"/>
    <col width="27.1388888888889" customWidth="1" style="1" min="7175" max="7176"/>
    <col width="20.1388888888889" customWidth="1" style="1" min="7177" max="7177"/>
    <col width="18.287037037037" customWidth="1" style="1" min="7178" max="7179"/>
    <col width="24" customWidth="1" style="1" min="7180" max="7180"/>
    <col width="9.71296296296296" customWidth="1" style="1" min="7181" max="7182"/>
    <col hidden="1" width="11" customWidth="1" style="1" min="7183" max="7184"/>
    <col width="10.712962962963" customWidth="1" style="1" min="7185" max="7185"/>
    <col width="11.4259259259259" customWidth="1" style="1" min="7186" max="7424"/>
    <col width="4.71296296296296" customWidth="1" style="1" min="7425" max="7425"/>
    <col width="3.71296296296296" customWidth="1" style="1" min="7426" max="7426"/>
    <col width="17.712962962963" customWidth="1" style="1" min="7427" max="7428"/>
    <col width="43.5740740740741" customWidth="1" style="1" min="7429" max="7429"/>
    <col width="12.8518518518519" customWidth="1" style="1" min="7430" max="7430"/>
    <col width="27.1388888888889" customWidth="1" style="1" min="7431" max="7432"/>
    <col width="20.1388888888889" customWidth="1" style="1" min="7433" max="7433"/>
    <col width="18.287037037037" customWidth="1" style="1" min="7434" max="7435"/>
    <col width="24" customWidth="1" style="1" min="7436" max="7436"/>
    <col width="9.71296296296296" customWidth="1" style="1" min="7437" max="7438"/>
    <col hidden="1" width="11" customWidth="1" style="1" min="7439" max="7440"/>
    <col width="10.712962962963" customWidth="1" style="1" min="7441" max="7441"/>
    <col width="11.4259259259259" customWidth="1" style="1" min="7442" max="7680"/>
    <col width="4.71296296296296" customWidth="1" style="1" min="7681" max="7681"/>
    <col width="3.71296296296296" customWidth="1" style="1" min="7682" max="7682"/>
    <col width="17.712962962963" customWidth="1" style="1" min="7683" max="7684"/>
    <col width="43.5740740740741" customWidth="1" style="1" min="7685" max="7685"/>
    <col width="12.8518518518519" customWidth="1" style="1" min="7686" max="7686"/>
    <col width="27.1388888888889" customWidth="1" style="1" min="7687" max="7688"/>
    <col width="20.1388888888889" customWidth="1" style="1" min="7689" max="7689"/>
    <col width="18.287037037037" customWidth="1" style="1" min="7690" max="7691"/>
    <col width="24" customWidth="1" style="1" min="7692" max="7692"/>
    <col width="9.71296296296296" customWidth="1" style="1" min="7693" max="7694"/>
    <col hidden="1" width="11" customWidth="1" style="1" min="7695" max="7696"/>
    <col width="10.712962962963" customWidth="1" style="1" min="7697" max="7697"/>
    <col width="11.4259259259259" customWidth="1" style="1" min="7698" max="7936"/>
    <col width="4.71296296296296" customWidth="1" style="1" min="7937" max="7937"/>
    <col width="3.71296296296296" customWidth="1" style="1" min="7938" max="7938"/>
    <col width="17.712962962963" customWidth="1" style="1" min="7939" max="7940"/>
    <col width="43.5740740740741" customWidth="1" style="1" min="7941" max="7941"/>
    <col width="12.8518518518519" customWidth="1" style="1" min="7942" max="7942"/>
    <col width="27.1388888888889" customWidth="1" style="1" min="7943" max="7944"/>
    <col width="20.1388888888889" customWidth="1" style="1" min="7945" max="7945"/>
    <col width="18.287037037037" customWidth="1" style="1" min="7946" max="7947"/>
    <col width="24" customWidth="1" style="1" min="7948" max="7948"/>
    <col width="9.71296296296296" customWidth="1" style="1" min="7949" max="7950"/>
    <col hidden="1" width="11" customWidth="1" style="1" min="7951" max="7952"/>
    <col width="10.712962962963" customWidth="1" style="1" min="7953" max="7953"/>
    <col width="11.4259259259259" customWidth="1" style="1" min="7954" max="8192"/>
    <col width="4.71296296296296" customWidth="1" style="1" min="8193" max="8193"/>
    <col width="3.71296296296296" customWidth="1" style="1" min="8194" max="8194"/>
    <col width="17.712962962963" customWidth="1" style="1" min="8195" max="8196"/>
    <col width="43.5740740740741" customWidth="1" style="1" min="8197" max="8197"/>
    <col width="12.8518518518519" customWidth="1" style="1" min="8198" max="8198"/>
    <col width="27.1388888888889" customWidth="1" style="1" min="8199" max="8200"/>
    <col width="20.1388888888889" customWidth="1" style="1" min="8201" max="8201"/>
    <col width="18.287037037037" customWidth="1" style="1" min="8202" max="8203"/>
    <col width="24" customWidth="1" style="1" min="8204" max="8204"/>
    <col width="9.71296296296296" customWidth="1" style="1" min="8205" max="8206"/>
    <col hidden="1" width="11" customWidth="1" style="1" min="8207" max="8208"/>
    <col width="10.712962962963" customWidth="1" style="1" min="8209" max="8209"/>
    <col width="11.4259259259259" customWidth="1" style="1" min="8210" max="8448"/>
    <col width="4.71296296296296" customWidth="1" style="1" min="8449" max="8449"/>
    <col width="3.71296296296296" customWidth="1" style="1" min="8450" max="8450"/>
    <col width="17.712962962963" customWidth="1" style="1" min="8451" max="8452"/>
    <col width="43.5740740740741" customWidth="1" style="1" min="8453" max="8453"/>
    <col width="12.8518518518519" customWidth="1" style="1" min="8454" max="8454"/>
    <col width="27.1388888888889" customWidth="1" style="1" min="8455" max="8456"/>
    <col width="20.1388888888889" customWidth="1" style="1" min="8457" max="8457"/>
    <col width="18.287037037037" customWidth="1" style="1" min="8458" max="8459"/>
    <col width="24" customWidth="1" style="1" min="8460" max="8460"/>
    <col width="9.71296296296296" customWidth="1" style="1" min="8461" max="8462"/>
    <col hidden="1" width="11" customWidth="1" style="1" min="8463" max="8464"/>
    <col width="10.712962962963" customWidth="1" style="1" min="8465" max="8465"/>
    <col width="11.4259259259259" customWidth="1" style="1" min="8466" max="8704"/>
    <col width="4.71296296296296" customWidth="1" style="1" min="8705" max="8705"/>
    <col width="3.71296296296296" customWidth="1" style="1" min="8706" max="8706"/>
    <col width="17.712962962963" customWidth="1" style="1" min="8707" max="8708"/>
    <col width="43.5740740740741" customWidth="1" style="1" min="8709" max="8709"/>
    <col width="12.8518518518519" customWidth="1" style="1" min="8710" max="8710"/>
    <col width="27.1388888888889" customWidth="1" style="1" min="8711" max="8712"/>
    <col width="20.1388888888889" customWidth="1" style="1" min="8713" max="8713"/>
    <col width="18.287037037037" customWidth="1" style="1" min="8714" max="8715"/>
    <col width="24" customWidth="1" style="1" min="8716" max="8716"/>
    <col width="9.71296296296296" customWidth="1" style="1" min="8717" max="8718"/>
    <col hidden="1" width="11" customWidth="1" style="1" min="8719" max="8720"/>
    <col width="10.712962962963" customWidth="1" style="1" min="8721" max="8721"/>
    <col width="11.4259259259259" customWidth="1" style="1" min="8722" max="8960"/>
    <col width="4.71296296296296" customWidth="1" style="1" min="8961" max="8961"/>
    <col width="3.71296296296296" customWidth="1" style="1" min="8962" max="8962"/>
    <col width="17.712962962963" customWidth="1" style="1" min="8963" max="8964"/>
    <col width="43.5740740740741" customWidth="1" style="1" min="8965" max="8965"/>
    <col width="12.8518518518519" customWidth="1" style="1" min="8966" max="8966"/>
    <col width="27.1388888888889" customWidth="1" style="1" min="8967" max="8968"/>
    <col width="20.1388888888889" customWidth="1" style="1" min="8969" max="8969"/>
    <col width="18.287037037037" customWidth="1" style="1" min="8970" max="8971"/>
    <col width="24" customWidth="1" style="1" min="8972" max="8972"/>
    <col width="9.71296296296296" customWidth="1" style="1" min="8973" max="8974"/>
    <col hidden="1" width="11" customWidth="1" style="1" min="8975" max="8976"/>
    <col width="10.712962962963" customWidth="1" style="1" min="8977" max="8977"/>
    <col width="11.4259259259259" customWidth="1" style="1" min="8978" max="9216"/>
    <col width="4.71296296296296" customWidth="1" style="1" min="9217" max="9217"/>
    <col width="3.71296296296296" customWidth="1" style="1" min="9218" max="9218"/>
    <col width="17.712962962963" customWidth="1" style="1" min="9219" max="9220"/>
    <col width="43.5740740740741" customWidth="1" style="1" min="9221" max="9221"/>
    <col width="12.8518518518519" customWidth="1" style="1" min="9222" max="9222"/>
    <col width="27.1388888888889" customWidth="1" style="1" min="9223" max="9224"/>
    <col width="20.1388888888889" customWidth="1" style="1" min="9225" max="9225"/>
    <col width="18.287037037037" customWidth="1" style="1" min="9226" max="9227"/>
    <col width="24" customWidth="1" style="1" min="9228" max="9228"/>
    <col width="9.71296296296296" customWidth="1" style="1" min="9229" max="9230"/>
    <col hidden="1" width="11" customWidth="1" style="1" min="9231" max="9232"/>
    <col width="10.712962962963" customWidth="1" style="1" min="9233" max="9233"/>
    <col width="11.4259259259259" customWidth="1" style="1" min="9234" max="9472"/>
    <col width="4.71296296296296" customWidth="1" style="1" min="9473" max="9473"/>
    <col width="3.71296296296296" customWidth="1" style="1" min="9474" max="9474"/>
    <col width="17.712962962963" customWidth="1" style="1" min="9475" max="9476"/>
    <col width="43.5740740740741" customWidth="1" style="1" min="9477" max="9477"/>
    <col width="12.8518518518519" customWidth="1" style="1" min="9478" max="9478"/>
    <col width="27.1388888888889" customWidth="1" style="1" min="9479" max="9480"/>
    <col width="20.1388888888889" customWidth="1" style="1" min="9481" max="9481"/>
    <col width="18.287037037037" customWidth="1" style="1" min="9482" max="9483"/>
    <col width="24" customWidth="1" style="1" min="9484" max="9484"/>
    <col width="9.71296296296296" customWidth="1" style="1" min="9485" max="9486"/>
    <col hidden="1" width="11" customWidth="1" style="1" min="9487" max="9488"/>
    <col width="10.712962962963" customWidth="1" style="1" min="9489" max="9489"/>
    <col width="11.4259259259259" customWidth="1" style="1" min="9490" max="9728"/>
    <col width="4.71296296296296" customWidth="1" style="1" min="9729" max="9729"/>
    <col width="3.71296296296296" customWidth="1" style="1" min="9730" max="9730"/>
    <col width="17.712962962963" customWidth="1" style="1" min="9731" max="9732"/>
    <col width="43.5740740740741" customWidth="1" style="1" min="9733" max="9733"/>
    <col width="12.8518518518519" customWidth="1" style="1" min="9734" max="9734"/>
    <col width="27.1388888888889" customWidth="1" style="1" min="9735" max="9736"/>
    <col width="20.1388888888889" customWidth="1" style="1" min="9737" max="9737"/>
    <col width="18.287037037037" customWidth="1" style="1" min="9738" max="9739"/>
    <col width="24" customWidth="1" style="1" min="9740" max="9740"/>
    <col width="9.71296296296296" customWidth="1" style="1" min="9741" max="9742"/>
    <col hidden="1" width="11" customWidth="1" style="1" min="9743" max="9744"/>
    <col width="10.712962962963" customWidth="1" style="1" min="9745" max="9745"/>
    <col width="11.4259259259259" customWidth="1" style="1" min="9746" max="9984"/>
    <col width="4.71296296296296" customWidth="1" style="1" min="9985" max="9985"/>
    <col width="3.71296296296296" customWidth="1" style="1" min="9986" max="9986"/>
    <col width="17.712962962963" customWidth="1" style="1" min="9987" max="9988"/>
    <col width="43.5740740740741" customWidth="1" style="1" min="9989" max="9989"/>
    <col width="12.8518518518519" customWidth="1" style="1" min="9990" max="9990"/>
    <col width="27.1388888888889" customWidth="1" style="1" min="9991" max="9992"/>
    <col width="20.1388888888889" customWidth="1" style="1" min="9993" max="9993"/>
    <col width="18.287037037037" customWidth="1" style="1" min="9994" max="9995"/>
    <col width="24" customWidth="1" style="1" min="9996" max="9996"/>
    <col width="9.71296296296296" customWidth="1" style="1" min="9997" max="9998"/>
    <col hidden="1" width="11" customWidth="1" style="1" min="9999" max="10000"/>
    <col width="10.712962962963" customWidth="1" style="1" min="10001" max="10001"/>
    <col width="11.4259259259259" customWidth="1" style="1" min="10002" max="10240"/>
    <col width="4.71296296296296" customWidth="1" style="1" min="10241" max="10241"/>
    <col width="3.71296296296296" customWidth="1" style="1" min="10242" max="10242"/>
    <col width="17.712962962963" customWidth="1" style="1" min="10243" max="10244"/>
    <col width="43.5740740740741" customWidth="1" style="1" min="10245" max="10245"/>
    <col width="12.8518518518519" customWidth="1" style="1" min="10246" max="10246"/>
    <col width="27.1388888888889" customWidth="1" style="1" min="10247" max="10248"/>
    <col width="20.1388888888889" customWidth="1" style="1" min="10249" max="10249"/>
    <col width="18.287037037037" customWidth="1" style="1" min="10250" max="10251"/>
    <col width="24" customWidth="1" style="1" min="10252" max="10252"/>
    <col width="9.71296296296296" customWidth="1" style="1" min="10253" max="10254"/>
    <col hidden="1" width="11" customWidth="1" style="1" min="10255" max="10256"/>
    <col width="10.712962962963" customWidth="1" style="1" min="10257" max="10257"/>
    <col width="11.4259259259259" customWidth="1" style="1" min="10258" max="10496"/>
    <col width="4.71296296296296" customWidth="1" style="1" min="10497" max="10497"/>
    <col width="3.71296296296296" customWidth="1" style="1" min="10498" max="10498"/>
    <col width="17.712962962963" customWidth="1" style="1" min="10499" max="10500"/>
    <col width="43.5740740740741" customWidth="1" style="1" min="10501" max="10501"/>
    <col width="12.8518518518519" customWidth="1" style="1" min="10502" max="10502"/>
    <col width="27.1388888888889" customWidth="1" style="1" min="10503" max="10504"/>
    <col width="20.1388888888889" customWidth="1" style="1" min="10505" max="10505"/>
    <col width="18.287037037037" customWidth="1" style="1" min="10506" max="10507"/>
    <col width="24" customWidth="1" style="1" min="10508" max="10508"/>
    <col width="9.71296296296296" customWidth="1" style="1" min="10509" max="10510"/>
    <col hidden="1" width="11" customWidth="1" style="1" min="10511" max="10512"/>
    <col width="10.712962962963" customWidth="1" style="1" min="10513" max="10513"/>
    <col width="11.4259259259259" customWidth="1" style="1" min="10514" max="10752"/>
    <col width="4.71296296296296" customWidth="1" style="1" min="10753" max="10753"/>
    <col width="3.71296296296296" customWidth="1" style="1" min="10754" max="10754"/>
    <col width="17.712962962963" customWidth="1" style="1" min="10755" max="10756"/>
    <col width="43.5740740740741" customWidth="1" style="1" min="10757" max="10757"/>
    <col width="12.8518518518519" customWidth="1" style="1" min="10758" max="10758"/>
    <col width="27.1388888888889" customWidth="1" style="1" min="10759" max="10760"/>
    <col width="20.1388888888889" customWidth="1" style="1" min="10761" max="10761"/>
    <col width="18.287037037037" customWidth="1" style="1" min="10762" max="10763"/>
    <col width="24" customWidth="1" style="1" min="10764" max="10764"/>
    <col width="9.71296296296296" customWidth="1" style="1" min="10765" max="10766"/>
    <col hidden="1" width="11" customWidth="1" style="1" min="10767" max="10768"/>
    <col width="10.712962962963" customWidth="1" style="1" min="10769" max="10769"/>
    <col width="11.4259259259259" customWidth="1" style="1" min="10770" max="11008"/>
    <col width="4.71296296296296" customWidth="1" style="1" min="11009" max="11009"/>
    <col width="3.71296296296296" customWidth="1" style="1" min="11010" max="11010"/>
    <col width="17.712962962963" customWidth="1" style="1" min="11011" max="11012"/>
    <col width="43.5740740740741" customWidth="1" style="1" min="11013" max="11013"/>
    <col width="12.8518518518519" customWidth="1" style="1" min="11014" max="11014"/>
    <col width="27.1388888888889" customWidth="1" style="1" min="11015" max="11016"/>
    <col width="20.1388888888889" customWidth="1" style="1" min="11017" max="11017"/>
    <col width="18.287037037037" customWidth="1" style="1" min="11018" max="11019"/>
    <col width="24" customWidth="1" style="1" min="11020" max="11020"/>
    <col width="9.71296296296296" customWidth="1" style="1" min="11021" max="11022"/>
    <col hidden="1" width="11" customWidth="1" style="1" min="11023" max="11024"/>
    <col width="10.712962962963" customWidth="1" style="1" min="11025" max="11025"/>
    <col width="11.4259259259259" customWidth="1" style="1" min="11026" max="11264"/>
    <col width="4.71296296296296" customWidth="1" style="1" min="11265" max="11265"/>
    <col width="3.71296296296296" customWidth="1" style="1" min="11266" max="11266"/>
    <col width="17.712962962963" customWidth="1" style="1" min="11267" max="11268"/>
    <col width="43.5740740740741" customWidth="1" style="1" min="11269" max="11269"/>
    <col width="12.8518518518519" customWidth="1" style="1" min="11270" max="11270"/>
    <col width="27.1388888888889" customWidth="1" style="1" min="11271" max="11272"/>
    <col width="20.1388888888889" customWidth="1" style="1" min="11273" max="11273"/>
    <col width="18.287037037037" customWidth="1" style="1" min="11274" max="11275"/>
    <col width="24" customWidth="1" style="1" min="11276" max="11276"/>
    <col width="9.71296296296296" customWidth="1" style="1" min="11277" max="11278"/>
    <col hidden="1" width="11" customWidth="1" style="1" min="11279" max="11280"/>
    <col width="10.712962962963" customWidth="1" style="1" min="11281" max="11281"/>
    <col width="11.4259259259259" customWidth="1" style="1" min="11282" max="11520"/>
    <col width="4.71296296296296" customWidth="1" style="1" min="11521" max="11521"/>
    <col width="3.71296296296296" customWidth="1" style="1" min="11522" max="11522"/>
    <col width="17.712962962963" customWidth="1" style="1" min="11523" max="11524"/>
    <col width="43.5740740740741" customWidth="1" style="1" min="11525" max="11525"/>
    <col width="12.8518518518519" customWidth="1" style="1" min="11526" max="11526"/>
    <col width="27.1388888888889" customWidth="1" style="1" min="11527" max="11528"/>
    <col width="20.1388888888889" customWidth="1" style="1" min="11529" max="11529"/>
    <col width="18.287037037037" customWidth="1" style="1" min="11530" max="11531"/>
    <col width="24" customWidth="1" style="1" min="11532" max="11532"/>
    <col width="9.71296296296296" customWidth="1" style="1" min="11533" max="11534"/>
    <col hidden="1" width="11" customWidth="1" style="1" min="11535" max="11536"/>
    <col width="10.712962962963" customWidth="1" style="1" min="11537" max="11537"/>
    <col width="11.4259259259259" customWidth="1" style="1" min="11538" max="11776"/>
    <col width="4.71296296296296" customWidth="1" style="1" min="11777" max="11777"/>
    <col width="3.71296296296296" customWidth="1" style="1" min="11778" max="11778"/>
    <col width="17.712962962963" customWidth="1" style="1" min="11779" max="11780"/>
    <col width="43.5740740740741" customWidth="1" style="1" min="11781" max="11781"/>
    <col width="12.8518518518519" customWidth="1" style="1" min="11782" max="11782"/>
    <col width="27.1388888888889" customWidth="1" style="1" min="11783" max="11784"/>
    <col width="20.1388888888889" customWidth="1" style="1" min="11785" max="11785"/>
    <col width="18.287037037037" customWidth="1" style="1" min="11786" max="11787"/>
    <col width="24" customWidth="1" style="1" min="11788" max="11788"/>
    <col width="9.71296296296296" customWidth="1" style="1" min="11789" max="11790"/>
    <col hidden="1" width="11" customWidth="1" style="1" min="11791" max="11792"/>
    <col width="10.712962962963" customWidth="1" style="1" min="11793" max="11793"/>
    <col width="11.4259259259259" customWidth="1" style="1" min="11794" max="12032"/>
    <col width="4.71296296296296" customWidth="1" style="1" min="12033" max="12033"/>
    <col width="3.71296296296296" customWidth="1" style="1" min="12034" max="12034"/>
    <col width="17.712962962963" customWidth="1" style="1" min="12035" max="12036"/>
    <col width="43.5740740740741" customWidth="1" style="1" min="12037" max="12037"/>
    <col width="12.8518518518519" customWidth="1" style="1" min="12038" max="12038"/>
    <col width="27.1388888888889" customWidth="1" style="1" min="12039" max="12040"/>
    <col width="20.1388888888889" customWidth="1" style="1" min="12041" max="12041"/>
    <col width="18.287037037037" customWidth="1" style="1" min="12042" max="12043"/>
    <col width="24" customWidth="1" style="1" min="12044" max="12044"/>
    <col width="9.71296296296296" customWidth="1" style="1" min="12045" max="12046"/>
    <col hidden="1" width="11" customWidth="1" style="1" min="12047" max="12048"/>
    <col width="10.712962962963" customWidth="1" style="1" min="12049" max="12049"/>
    <col width="11.4259259259259" customWidth="1" style="1" min="12050" max="12288"/>
    <col width="4.71296296296296" customWidth="1" style="1" min="12289" max="12289"/>
    <col width="3.71296296296296" customWidth="1" style="1" min="12290" max="12290"/>
    <col width="17.712962962963" customWidth="1" style="1" min="12291" max="12292"/>
    <col width="43.5740740740741" customWidth="1" style="1" min="12293" max="12293"/>
    <col width="12.8518518518519" customWidth="1" style="1" min="12294" max="12294"/>
    <col width="27.1388888888889" customWidth="1" style="1" min="12295" max="12296"/>
    <col width="20.1388888888889" customWidth="1" style="1" min="12297" max="12297"/>
    <col width="18.287037037037" customWidth="1" style="1" min="12298" max="12299"/>
    <col width="24" customWidth="1" style="1" min="12300" max="12300"/>
    <col width="9.71296296296296" customWidth="1" style="1" min="12301" max="12302"/>
    <col hidden="1" width="11" customWidth="1" style="1" min="12303" max="12304"/>
    <col width="10.712962962963" customWidth="1" style="1" min="12305" max="12305"/>
    <col width="11.4259259259259" customWidth="1" style="1" min="12306" max="12544"/>
    <col width="4.71296296296296" customWidth="1" style="1" min="12545" max="12545"/>
    <col width="3.71296296296296" customWidth="1" style="1" min="12546" max="12546"/>
    <col width="17.712962962963" customWidth="1" style="1" min="12547" max="12548"/>
    <col width="43.5740740740741" customWidth="1" style="1" min="12549" max="12549"/>
    <col width="12.8518518518519" customWidth="1" style="1" min="12550" max="12550"/>
    <col width="27.1388888888889" customWidth="1" style="1" min="12551" max="12552"/>
    <col width="20.1388888888889" customWidth="1" style="1" min="12553" max="12553"/>
    <col width="18.287037037037" customWidth="1" style="1" min="12554" max="12555"/>
    <col width="24" customWidth="1" style="1" min="12556" max="12556"/>
    <col width="9.71296296296296" customWidth="1" style="1" min="12557" max="12558"/>
    <col hidden="1" width="11" customWidth="1" style="1" min="12559" max="12560"/>
    <col width="10.712962962963" customWidth="1" style="1" min="12561" max="12561"/>
    <col width="11.4259259259259" customWidth="1" style="1" min="12562" max="12800"/>
    <col width="4.71296296296296" customWidth="1" style="1" min="12801" max="12801"/>
    <col width="3.71296296296296" customWidth="1" style="1" min="12802" max="12802"/>
    <col width="17.712962962963" customWidth="1" style="1" min="12803" max="12804"/>
    <col width="43.5740740740741" customWidth="1" style="1" min="12805" max="12805"/>
    <col width="12.8518518518519" customWidth="1" style="1" min="12806" max="12806"/>
    <col width="27.1388888888889" customWidth="1" style="1" min="12807" max="12808"/>
    <col width="20.1388888888889" customWidth="1" style="1" min="12809" max="12809"/>
    <col width="18.287037037037" customWidth="1" style="1" min="12810" max="12811"/>
    <col width="24" customWidth="1" style="1" min="12812" max="12812"/>
    <col width="9.71296296296296" customWidth="1" style="1" min="12813" max="12814"/>
    <col hidden="1" width="11" customWidth="1" style="1" min="12815" max="12816"/>
    <col width="10.712962962963" customWidth="1" style="1" min="12817" max="12817"/>
    <col width="11.4259259259259" customWidth="1" style="1" min="12818" max="13056"/>
    <col width="4.71296296296296" customWidth="1" style="1" min="13057" max="13057"/>
    <col width="3.71296296296296" customWidth="1" style="1" min="13058" max="13058"/>
    <col width="17.712962962963" customWidth="1" style="1" min="13059" max="13060"/>
    <col width="43.5740740740741" customWidth="1" style="1" min="13061" max="13061"/>
    <col width="12.8518518518519" customWidth="1" style="1" min="13062" max="13062"/>
    <col width="27.1388888888889" customWidth="1" style="1" min="13063" max="13064"/>
    <col width="20.1388888888889" customWidth="1" style="1" min="13065" max="13065"/>
    <col width="18.287037037037" customWidth="1" style="1" min="13066" max="13067"/>
    <col width="24" customWidth="1" style="1" min="13068" max="13068"/>
    <col width="9.71296296296296" customWidth="1" style="1" min="13069" max="13070"/>
    <col hidden="1" width="11" customWidth="1" style="1" min="13071" max="13072"/>
    <col width="10.712962962963" customWidth="1" style="1" min="13073" max="13073"/>
    <col width="11.4259259259259" customWidth="1" style="1" min="13074" max="13312"/>
    <col width="4.71296296296296" customWidth="1" style="1" min="13313" max="13313"/>
    <col width="3.71296296296296" customWidth="1" style="1" min="13314" max="13314"/>
    <col width="17.712962962963" customWidth="1" style="1" min="13315" max="13316"/>
    <col width="43.5740740740741" customWidth="1" style="1" min="13317" max="13317"/>
    <col width="12.8518518518519" customWidth="1" style="1" min="13318" max="13318"/>
    <col width="27.1388888888889" customWidth="1" style="1" min="13319" max="13320"/>
    <col width="20.1388888888889" customWidth="1" style="1" min="13321" max="13321"/>
    <col width="18.287037037037" customWidth="1" style="1" min="13322" max="13323"/>
    <col width="24" customWidth="1" style="1" min="13324" max="13324"/>
    <col width="9.71296296296296" customWidth="1" style="1" min="13325" max="13326"/>
    <col hidden="1" width="11" customWidth="1" style="1" min="13327" max="13328"/>
    <col width="10.712962962963" customWidth="1" style="1" min="13329" max="13329"/>
    <col width="11.4259259259259" customWidth="1" style="1" min="13330" max="13568"/>
    <col width="4.71296296296296" customWidth="1" style="1" min="13569" max="13569"/>
    <col width="3.71296296296296" customWidth="1" style="1" min="13570" max="13570"/>
    <col width="17.712962962963" customWidth="1" style="1" min="13571" max="13572"/>
    <col width="43.5740740740741" customWidth="1" style="1" min="13573" max="13573"/>
    <col width="12.8518518518519" customWidth="1" style="1" min="13574" max="13574"/>
    <col width="27.1388888888889" customWidth="1" style="1" min="13575" max="13576"/>
    <col width="20.1388888888889" customWidth="1" style="1" min="13577" max="13577"/>
    <col width="18.287037037037" customWidth="1" style="1" min="13578" max="13579"/>
    <col width="24" customWidth="1" style="1" min="13580" max="13580"/>
    <col width="9.71296296296296" customWidth="1" style="1" min="13581" max="13582"/>
    <col hidden="1" width="11" customWidth="1" style="1" min="13583" max="13584"/>
    <col width="10.712962962963" customWidth="1" style="1" min="13585" max="13585"/>
    <col width="11.4259259259259" customWidth="1" style="1" min="13586" max="13824"/>
    <col width="4.71296296296296" customWidth="1" style="1" min="13825" max="13825"/>
    <col width="3.71296296296296" customWidth="1" style="1" min="13826" max="13826"/>
    <col width="17.712962962963" customWidth="1" style="1" min="13827" max="13828"/>
    <col width="43.5740740740741" customWidth="1" style="1" min="13829" max="13829"/>
    <col width="12.8518518518519" customWidth="1" style="1" min="13830" max="13830"/>
    <col width="27.1388888888889" customWidth="1" style="1" min="13831" max="13832"/>
    <col width="20.1388888888889" customWidth="1" style="1" min="13833" max="13833"/>
    <col width="18.287037037037" customWidth="1" style="1" min="13834" max="13835"/>
    <col width="24" customWidth="1" style="1" min="13836" max="13836"/>
    <col width="9.71296296296296" customWidth="1" style="1" min="13837" max="13838"/>
    <col hidden="1" width="11" customWidth="1" style="1" min="13839" max="13840"/>
    <col width="10.712962962963" customWidth="1" style="1" min="13841" max="13841"/>
    <col width="11.4259259259259" customWidth="1" style="1" min="13842" max="14080"/>
    <col width="4.71296296296296" customWidth="1" style="1" min="14081" max="14081"/>
    <col width="3.71296296296296" customWidth="1" style="1" min="14082" max="14082"/>
    <col width="17.712962962963" customWidth="1" style="1" min="14083" max="14084"/>
    <col width="43.5740740740741" customWidth="1" style="1" min="14085" max="14085"/>
    <col width="12.8518518518519" customWidth="1" style="1" min="14086" max="14086"/>
    <col width="27.1388888888889" customWidth="1" style="1" min="14087" max="14088"/>
    <col width="20.1388888888889" customWidth="1" style="1" min="14089" max="14089"/>
    <col width="18.287037037037" customWidth="1" style="1" min="14090" max="14091"/>
    <col width="24" customWidth="1" style="1" min="14092" max="14092"/>
    <col width="9.71296296296296" customWidth="1" style="1" min="14093" max="14094"/>
    <col hidden="1" width="11" customWidth="1" style="1" min="14095" max="14096"/>
    <col width="10.712962962963" customWidth="1" style="1" min="14097" max="14097"/>
    <col width="11.4259259259259" customWidth="1" style="1" min="14098" max="14336"/>
    <col width="4.71296296296296" customWidth="1" style="1" min="14337" max="14337"/>
    <col width="3.71296296296296" customWidth="1" style="1" min="14338" max="14338"/>
    <col width="17.712962962963" customWidth="1" style="1" min="14339" max="14340"/>
    <col width="43.5740740740741" customWidth="1" style="1" min="14341" max="14341"/>
    <col width="12.8518518518519" customWidth="1" style="1" min="14342" max="14342"/>
    <col width="27.1388888888889" customWidth="1" style="1" min="14343" max="14344"/>
    <col width="20.1388888888889" customWidth="1" style="1" min="14345" max="14345"/>
    <col width="18.287037037037" customWidth="1" style="1" min="14346" max="14347"/>
    <col width="24" customWidth="1" style="1" min="14348" max="14348"/>
    <col width="9.71296296296296" customWidth="1" style="1" min="14349" max="14350"/>
    <col hidden="1" width="11" customWidth="1" style="1" min="14351" max="14352"/>
    <col width="10.712962962963" customWidth="1" style="1" min="14353" max="14353"/>
    <col width="11.4259259259259" customWidth="1" style="1" min="14354" max="14592"/>
    <col width="4.71296296296296" customWidth="1" style="1" min="14593" max="14593"/>
    <col width="3.71296296296296" customWidth="1" style="1" min="14594" max="14594"/>
    <col width="17.712962962963" customWidth="1" style="1" min="14595" max="14596"/>
    <col width="43.5740740740741" customWidth="1" style="1" min="14597" max="14597"/>
    <col width="12.8518518518519" customWidth="1" style="1" min="14598" max="14598"/>
    <col width="27.1388888888889" customWidth="1" style="1" min="14599" max="14600"/>
    <col width="20.1388888888889" customWidth="1" style="1" min="14601" max="14601"/>
    <col width="18.287037037037" customWidth="1" style="1" min="14602" max="14603"/>
    <col width="24" customWidth="1" style="1" min="14604" max="14604"/>
    <col width="9.71296296296296" customWidth="1" style="1" min="14605" max="14606"/>
    <col hidden="1" width="11" customWidth="1" style="1" min="14607" max="14608"/>
    <col width="10.712962962963" customWidth="1" style="1" min="14609" max="14609"/>
    <col width="11.4259259259259" customWidth="1" style="1" min="14610" max="14848"/>
    <col width="4.71296296296296" customWidth="1" style="1" min="14849" max="14849"/>
    <col width="3.71296296296296" customWidth="1" style="1" min="14850" max="14850"/>
    <col width="17.712962962963" customWidth="1" style="1" min="14851" max="14852"/>
    <col width="43.5740740740741" customWidth="1" style="1" min="14853" max="14853"/>
    <col width="12.8518518518519" customWidth="1" style="1" min="14854" max="14854"/>
    <col width="27.1388888888889" customWidth="1" style="1" min="14855" max="14856"/>
    <col width="20.1388888888889" customWidth="1" style="1" min="14857" max="14857"/>
    <col width="18.287037037037" customWidth="1" style="1" min="14858" max="14859"/>
    <col width="24" customWidth="1" style="1" min="14860" max="14860"/>
    <col width="9.71296296296296" customWidth="1" style="1" min="14861" max="14862"/>
    <col hidden="1" width="11" customWidth="1" style="1" min="14863" max="14864"/>
    <col width="10.712962962963" customWidth="1" style="1" min="14865" max="14865"/>
    <col width="11.4259259259259" customWidth="1" style="1" min="14866" max="15104"/>
    <col width="4.71296296296296" customWidth="1" style="1" min="15105" max="15105"/>
    <col width="3.71296296296296" customWidth="1" style="1" min="15106" max="15106"/>
    <col width="17.712962962963" customWidth="1" style="1" min="15107" max="15108"/>
    <col width="43.5740740740741" customWidth="1" style="1" min="15109" max="15109"/>
    <col width="12.8518518518519" customWidth="1" style="1" min="15110" max="15110"/>
    <col width="27.1388888888889" customWidth="1" style="1" min="15111" max="15112"/>
    <col width="20.1388888888889" customWidth="1" style="1" min="15113" max="15113"/>
    <col width="18.287037037037" customWidth="1" style="1" min="15114" max="15115"/>
    <col width="24" customWidth="1" style="1" min="15116" max="15116"/>
    <col width="9.71296296296296" customWidth="1" style="1" min="15117" max="15118"/>
    <col hidden="1" width="11" customWidth="1" style="1" min="15119" max="15120"/>
    <col width="10.712962962963" customWidth="1" style="1" min="15121" max="15121"/>
    <col width="11.4259259259259" customWidth="1" style="1" min="15122" max="15360"/>
    <col width="4.71296296296296" customWidth="1" style="1" min="15361" max="15361"/>
    <col width="3.71296296296296" customWidth="1" style="1" min="15362" max="15362"/>
    <col width="17.712962962963" customWidth="1" style="1" min="15363" max="15364"/>
    <col width="43.5740740740741" customWidth="1" style="1" min="15365" max="15365"/>
    <col width="12.8518518518519" customWidth="1" style="1" min="15366" max="15366"/>
    <col width="27.1388888888889" customWidth="1" style="1" min="15367" max="15368"/>
    <col width="20.1388888888889" customWidth="1" style="1" min="15369" max="15369"/>
    <col width="18.287037037037" customWidth="1" style="1" min="15370" max="15371"/>
    <col width="24" customWidth="1" style="1" min="15372" max="15372"/>
    <col width="9.71296296296296" customWidth="1" style="1" min="15373" max="15374"/>
    <col hidden="1" width="11" customWidth="1" style="1" min="15375" max="15376"/>
    <col width="10.712962962963" customWidth="1" style="1" min="15377" max="15377"/>
    <col width="11.4259259259259" customWidth="1" style="1" min="15378" max="15616"/>
    <col width="4.71296296296296" customWidth="1" style="1" min="15617" max="15617"/>
    <col width="3.71296296296296" customWidth="1" style="1" min="15618" max="15618"/>
    <col width="17.712962962963" customWidth="1" style="1" min="15619" max="15620"/>
    <col width="43.5740740740741" customWidth="1" style="1" min="15621" max="15621"/>
    <col width="12.8518518518519" customWidth="1" style="1" min="15622" max="15622"/>
    <col width="27.1388888888889" customWidth="1" style="1" min="15623" max="15624"/>
    <col width="20.1388888888889" customWidth="1" style="1" min="15625" max="15625"/>
    <col width="18.287037037037" customWidth="1" style="1" min="15626" max="15627"/>
    <col width="24" customWidth="1" style="1" min="15628" max="15628"/>
    <col width="9.71296296296296" customWidth="1" style="1" min="15629" max="15630"/>
    <col hidden="1" width="11" customWidth="1" style="1" min="15631" max="15632"/>
    <col width="10.712962962963" customWidth="1" style="1" min="15633" max="15633"/>
    <col width="11.4259259259259" customWidth="1" style="1" min="15634" max="15872"/>
    <col width="4.71296296296296" customWidth="1" style="1" min="15873" max="15873"/>
    <col width="3.71296296296296" customWidth="1" style="1" min="15874" max="15874"/>
    <col width="17.712962962963" customWidth="1" style="1" min="15875" max="15876"/>
    <col width="43.5740740740741" customWidth="1" style="1" min="15877" max="15877"/>
    <col width="12.8518518518519" customWidth="1" style="1" min="15878" max="15878"/>
    <col width="27.1388888888889" customWidth="1" style="1" min="15879" max="15880"/>
    <col width="20.1388888888889" customWidth="1" style="1" min="15881" max="15881"/>
    <col width="18.287037037037" customWidth="1" style="1" min="15882" max="15883"/>
    <col width="24" customWidth="1" style="1" min="15884" max="15884"/>
    <col width="9.71296296296296" customWidth="1" style="1" min="15885" max="15886"/>
    <col hidden="1" width="11" customWidth="1" style="1" min="15887" max="15888"/>
    <col width="10.712962962963" customWidth="1" style="1" min="15889" max="15889"/>
    <col width="11.4259259259259" customWidth="1" style="1" min="15890" max="16128"/>
    <col width="4.71296296296296" customWidth="1" style="1" min="16129" max="16129"/>
    <col width="3.71296296296296" customWidth="1" style="1" min="16130" max="16130"/>
    <col width="17.712962962963" customWidth="1" style="1" min="16131" max="16132"/>
    <col width="43.5740740740741" customWidth="1" style="1" min="16133" max="16133"/>
    <col width="12.8518518518519" customWidth="1" style="1" min="16134" max="16134"/>
    <col width="27.1388888888889" customWidth="1" style="1" min="16135" max="16136"/>
    <col width="20.1388888888889" customWidth="1" style="1" min="16137" max="16137"/>
    <col width="18.287037037037" customWidth="1" style="1" min="16138" max="16139"/>
    <col width="24" customWidth="1" style="1" min="16140" max="16140"/>
    <col width="9.71296296296296" customWidth="1" style="1" min="16141" max="16142"/>
    <col hidden="1" width="11" customWidth="1" style="1" min="16143" max="16144"/>
    <col width="10.712962962963" customWidth="1" style="1" min="16145" max="16145"/>
    <col width="11.4259259259259" customWidth="1" style="1" min="16146" max="16384"/>
  </cols>
  <sheetData>
    <row r="1">
      <c r="B1" s="3" t="n"/>
      <c r="C1" s="3" t="n"/>
      <c r="D1" s="4" t="n"/>
      <c r="E1" s="3" t="n"/>
      <c r="F1" s="3" t="n"/>
      <c r="G1" s="294" t="n"/>
      <c r="H1" s="294" t="n"/>
    </row>
    <row r="2">
      <c r="B2" s="3" t="inlineStr">
        <is>
          <t>Empresa:  670-EL PARAISO GOLF CLUB SA NIF: A29110723</t>
        </is>
      </c>
      <c r="C2" s="3" t="n"/>
      <c r="D2" s="4" t="n"/>
      <c r="E2" s="3" t="n"/>
      <c r="F2" s="3" t="n"/>
      <c r="G2" s="294" t="n"/>
      <c r="H2" s="294" t="n"/>
    </row>
    <row r="3">
      <c r="B3" s="3" t="inlineStr">
        <is>
          <t>Centro:    1-EL PARAISO GOLF CLUB SA  (GREE STAFF)</t>
        </is>
      </c>
      <c r="C3" s="3" t="n"/>
      <c r="D3" s="4" t="n"/>
      <c r="E3" s="3" t="n"/>
      <c r="F3" s="3" t="n"/>
      <c r="G3" s="294" t="n"/>
      <c r="H3" s="294" t="n"/>
    </row>
    <row r="4" ht="15.15" customHeight="1">
      <c r="B4" s="3" t="n"/>
      <c r="C4" s="3" t="n"/>
      <c r="D4" s="4" t="n"/>
      <c r="E4" s="3" t="n"/>
      <c r="F4" s="3" t="n"/>
      <c r="G4" s="294" t="n"/>
      <c r="H4" s="294" t="n"/>
    </row>
    <row r="5" ht="15.9" customHeight="1">
      <c r="B5" s="3" t="n"/>
      <c r="C5" s="3" t="n"/>
      <c r="D5" s="4" t="n"/>
      <c r="E5" s="6" t="inlineStr">
        <is>
          <t>TRABAJADOR</t>
        </is>
      </c>
      <c r="F5" s="7" t="inlineStr">
        <is>
          <t>Start Date</t>
        </is>
      </c>
      <c r="G5" s="295" t="inlineStr">
        <is>
          <t>Comments</t>
        </is>
      </c>
      <c r="H5" s="9" t="inlineStr">
        <is>
          <t>2025 Gross</t>
        </is>
      </c>
      <c r="I5" s="9" t="inlineStr">
        <is>
          <t>Proposed gross  2026</t>
        </is>
      </c>
      <c r="J5" s="9" t="inlineStr">
        <is>
          <t>Difference</t>
        </is>
      </c>
      <c r="K5" s="9" t="n"/>
      <c r="L5" s="68" t="inlineStr">
        <is>
          <t>S.S. Bruto Anual (33,57%)</t>
        </is>
      </c>
      <c r="M5" s="68" t="inlineStr">
        <is>
          <t>Extra hours(18 €)</t>
        </is>
      </c>
      <c r="N5" s="296" t="n"/>
      <c r="O5" s="68" t="inlineStr">
        <is>
          <t>S.S. Horas Extras (00,00%)</t>
        </is>
      </c>
      <c r="P5" s="68" t="inlineStr">
        <is>
          <t>Bonus Anual</t>
        </is>
      </c>
      <c r="Q5" s="107" t="inlineStr">
        <is>
          <t>CT Anual</t>
        </is>
      </c>
    </row>
    <row r="6" ht="15.15" customHeight="1">
      <c r="B6" s="3" t="n">
        <v>1</v>
      </c>
      <c r="C6" s="10" t="inlineStr">
        <is>
          <t>Greenkeeper</t>
        </is>
      </c>
      <c r="D6" s="11" t="n"/>
      <c r="E6" s="12" t="inlineStr">
        <is>
          <t>ESCRIBANO DE LA ROSA, EUGENIO</t>
        </is>
      </c>
      <c r="F6" s="297" t="n"/>
      <c r="G6" s="298" t="inlineStr">
        <is>
          <t>Head GK</t>
        </is>
      </c>
      <c r="H6" s="299" t="n"/>
      <c r="I6" s="299" t="n">
        <v>66000</v>
      </c>
      <c r="J6" s="299" t="n"/>
      <c r="K6" s="299" t="n"/>
      <c r="L6" s="299" t="n"/>
      <c r="M6" s="300" t="n"/>
      <c r="N6" s="301" t="n"/>
      <c r="O6" s="302" t="n"/>
      <c r="P6" s="303" t="n"/>
      <c r="Q6" s="304" t="n"/>
    </row>
    <row r="7" ht="15.15" customHeight="1">
      <c r="B7" s="3" t="n">
        <v>2</v>
      </c>
      <c r="C7" s="10" t="inlineStr">
        <is>
          <t>Encargado</t>
        </is>
      </c>
      <c r="D7" s="305" t="n">
        <v>31000</v>
      </c>
      <c r="E7" s="17" t="inlineStr">
        <is>
          <t>PEREZ MENA, DAVID</t>
        </is>
      </c>
      <c r="F7" s="306" t="n">
        <v>44502</v>
      </c>
      <c r="G7" s="307" t="inlineStr">
        <is>
          <t>GK Assistant</t>
        </is>
      </c>
      <c r="H7" s="308" t="n">
        <v>27447.84</v>
      </c>
      <c r="I7" s="308" t="n">
        <v>31000</v>
      </c>
      <c r="J7" s="308">
        <f>I7-H7</f>
        <v/>
      </c>
      <c r="K7" s="74">
        <f>J7/H7</f>
        <v/>
      </c>
      <c r="L7" s="308">
        <f>I7*0.3357</f>
        <v/>
      </c>
      <c r="M7" s="309" t="n"/>
      <c r="N7" s="310" t="n"/>
      <c r="O7" s="302" t="n"/>
      <c r="P7" s="303" t="n"/>
      <c r="Q7" s="304" t="n"/>
    </row>
    <row r="8">
      <c r="B8" s="3" t="n">
        <v>3</v>
      </c>
      <c r="C8" s="311" t="inlineStr">
        <is>
          <t>Oficial de 1ª</t>
        </is>
      </c>
      <c r="D8" s="312" t="n">
        <v>28000</v>
      </c>
      <c r="E8" s="23" t="inlineStr">
        <is>
          <t>MACIAS CARRILLO, FEDERICO</t>
        </is>
      </c>
      <c r="F8" s="313" t="n">
        <v>33004</v>
      </c>
      <c r="G8" s="314" t="inlineStr">
        <is>
          <t>Irrigation Foreman</t>
        </is>
      </c>
      <c r="H8" s="315" t="n">
        <v>37602</v>
      </c>
      <c r="I8" s="299">
        <f>(H8*0.02)+H8</f>
        <v/>
      </c>
      <c r="J8" s="299">
        <f>I8-H8</f>
        <v/>
      </c>
      <c r="K8" s="77">
        <f>J8/H8</f>
        <v/>
      </c>
      <c r="L8" s="315">
        <f>I8*0.3357</f>
        <v/>
      </c>
      <c r="M8" s="316" t="n"/>
      <c r="N8" s="317" t="n"/>
      <c r="O8" s="318" t="n"/>
      <c r="P8" s="316" t="n"/>
      <c r="Q8" s="317" t="n"/>
    </row>
    <row r="9" ht="15.15" customHeight="1">
      <c r="B9" s="3" t="n">
        <v>4</v>
      </c>
      <c r="C9" s="319" t="n"/>
      <c r="D9" s="320" t="n"/>
      <c r="E9" s="29" t="inlineStr">
        <is>
          <t>Mechanic (vacant)</t>
        </is>
      </c>
      <c r="F9" s="321" t="n"/>
      <c r="G9" s="322" t="n"/>
      <c r="H9" s="323" t="n"/>
      <c r="I9" s="323" t="n">
        <v>28000</v>
      </c>
      <c r="J9" s="324">
        <f>I9-H9</f>
        <v/>
      </c>
      <c r="K9" s="81" t="n"/>
      <c r="L9" s="323">
        <f>I9*0.3357</f>
        <v/>
      </c>
      <c r="M9" s="325" t="n"/>
      <c r="N9" s="326" t="n"/>
      <c r="O9" s="327" t="n"/>
      <c r="P9" s="325" t="n"/>
      <c r="Q9" s="326" t="n"/>
    </row>
    <row r="10">
      <c r="B10" s="3" t="n">
        <v>5</v>
      </c>
      <c r="C10" s="328" t="inlineStr">
        <is>
          <t>Oficiales de 2ª     (5 Workers)</t>
        </is>
      </c>
      <c r="D10" s="305" t="n">
        <v>23000</v>
      </c>
      <c r="E10" s="12" t="inlineStr">
        <is>
          <t>MARQUEZ MACIA, FRANCISCO J.</t>
        </is>
      </c>
      <c r="F10" s="329" t="n">
        <v>38061</v>
      </c>
      <c r="G10" s="298" t="n"/>
      <c r="H10" s="299" t="n">
        <v>31692.84</v>
      </c>
      <c r="I10" s="299">
        <f>(H10*0.02)+H10</f>
        <v/>
      </c>
      <c r="J10" s="299">
        <f>I10-H10</f>
        <v/>
      </c>
      <c r="K10" s="77">
        <f>J10/H10</f>
        <v/>
      </c>
      <c r="L10" s="315">
        <f>I10*0.3357</f>
        <v/>
      </c>
      <c r="M10" s="316" t="n"/>
      <c r="N10" s="301" t="n"/>
      <c r="O10" s="330" t="n"/>
      <c r="P10" s="300" t="n"/>
      <c r="Q10" s="317" t="n"/>
    </row>
    <row r="11">
      <c r="B11" s="3" t="n">
        <v>6</v>
      </c>
      <c r="C11" s="331" t="n"/>
      <c r="D11" s="332" t="n"/>
      <c r="E11" s="38" t="inlineStr">
        <is>
          <t>GUERRERO PEREZ, DANIEL</t>
        </is>
      </c>
      <c r="F11" s="333" t="n">
        <v>40812</v>
      </c>
      <c r="G11" s="334" t="inlineStr">
        <is>
          <t>Union Rep</t>
        </is>
      </c>
      <c r="H11" s="335" t="n">
        <v>22477.44</v>
      </c>
      <c r="I11" s="335" t="n">
        <v>23500</v>
      </c>
      <c r="J11" s="335">
        <f>I11-H11</f>
        <v/>
      </c>
      <c r="K11" s="86">
        <f>J11/H11</f>
        <v/>
      </c>
      <c r="L11" s="336">
        <f>I11*0.3357</f>
        <v/>
      </c>
      <c r="M11" s="337" t="n"/>
      <c r="N11" s="338" t="n"/>
      <c r="O11" s="339" t="n"/>
      <c r="P11" s="340" t="n"/>
      <c r="Q11" s="341" t="n"/>
    </row>
    <row r="12">
      <c r="B12" s="3" t="n">
        <v>7</v>
      </c>
      <c r="C12" s="331" t="n"/>
      <c r="D12" s="332" t="n"/>
      <c r="E12" s="42" t="inlineStr">
        <is>
          <t>CALVENTE GIL, JUAN CARLOS</t>
        </is>
      </c>
      <c r="F12" s="342" t="n">
        <v>41631</v>
      </c>
      <c r="G12" s="343" t="n"/>
      <c r="H12" s="335" t="n">
        <v>24276</v>
      </c>
      <c r="I12" s="335">
        <f>(H12*0.03)+H12</f>
        <v/>
      </c>
      <c r="J12" s="335">
        <f>I12-H12</f>
        <v/>
      </c>
      <c r="K12" s="86">
        <f>J12/H12</f>
        <v/>
      </c>
      <c r="L12" s="336">
        <f>I12*0.3357</f>
        <v/>
      </c>
      <c r="M12" s="337" t="n"/>
      <c r="N12" s="341" t="n"/>
      <c r="O12" s="344" t="n"/>
      <c r="P12" s="337" t="n"/>
      <c r="Q12" s="341" t="n"/>
    </row>
    <row r="13">
      <c r="B13" s="3" t="n"/>
      <c r="C13" s="331" t="n"/>
      <c r="D13" s="332" t="n"/>
      <c r="E13" s="45" t="n"/>
      <c r="F13" s="46" t="n"/>
      <c r="G13" s="345" t="n"/>
      <c r="H13" s="48" t="n"/>
      <c r="I13" s="48" t="n"/>
      <c r="J13" s="335">
        <f>I13-H13</f>
        <v/>
      </c>
      <c r="K13" s="86" t="n"/>
      <c r="L13" s="48">
        <f>I13*0.3357</f>
        <v/>
      </c>
      <c r="M13" s="46" t="n"/>
      <c r="N13" s="94" t="n"/>
      <c r="O13" s="95" t="n"/>
      <c r="P13" s="46" t="n"/>
      <c r="Q13" s="109" t="n"/>
    </row>
    <row r="14" ht="15.15" customHeight="1">
      <c r="B14" s="3" t="n"/>
      <c r="C14" s="319" t="n"/>
      <c r="D14" s="320" t="n"/>
      <c r="E14" s="51" t="n"/>
      <c r="F14" s="321" t="n"/>
      <c r="G14" s="346" t="n"/>
      <c r="H14" s="347" t="n"/>
      <c r="I14" s="347" t="n"/>
      <c r="J14" s="324">
        <f>I14-H14</f>
        <v/>
      </c>
      <c r="K14" s="81" t="n"/>
      <c r="L14" s="323">
        <f>I14*0.3357</f>
        <v/>
      </c>
      <c r="M14" s="325" t="n"/>
      <c r="N14" s="326" t="n"/>
      <c r="O14" s="327" t="n"/>
      <c r="P14" s="325" t="n"/>
      <c r="Q14" s="326" t="n"/>
    </row>
    <row r="15">
      <c r="B15" s="3" t="n">
        <v>8</v>
      </c>
      <c r="C15" s="348" t="inlineStr">
        <is>
          <t>Oficiales de 3ª     (5 Workers)</t>
        </is>
      </c>
      <c r="D15" s="312" t="n">
        <v>21000</v>
      </c>
      <c r="E15" s="23" t="inlineStr">
        <is>
          <t>DOÑA PUERTA, JULIAN</t>
        </is>
      </c>
      <c r="F15" s="313" t="n">
        <v>38869</v>
      </c>
      <c r="G15" s="314" t="n"/>
      <c r="H15" s="299" t="n">
        <v>25757.28</v>
      </c>
      <c r="I15" s="299">
        <f>(H15*0.02)+H15</f>
        <v/>
      </c>
      <c r="J15" s="299">
        <f>I15-H15</f>
        <v/>
      </c>
      <c r="K15" s="77">
        <f>J15/H15</f>
        <v/>
      </c>
      <c r="L15" s="315">
        <f>I15*0.3357</f>
        <v/>
      </c>
      <c r="M15" s="316" t="n"/>
      <c r="N15" s="317" t="n"/>
      <c r="O15" s="318" t="n"/>
      <c r="P15" s="316" t="n"/>
      <c r="Q15" s="317" t="n"/>
    </row>
    <row r="16">
      <c r="B16" s="3" t="n">
        <v>9</v>
      </c>
      <c r="C16" s="331" t="n"/>
      <c r="D16" s="332" t="n"/>
      <c r="E16" s="42" t="inlineStr">
        <is>
          <t>MENA MAESTRE, DIEGO F.</t>
        </is>
      </c>
      <c r="F16" s="342" t="n">
        <v>42415</v>
      </c>
      <c r="G16" s="343" t="n"/>
      <c r="H16" s="335" t="n">
        <v>19100.16</v>
      </c>
      <c r="I16" s="335" t="n">
        <v>21000</v>
      </c>
      <c r="J16" s="335">
        <f>I16-H16</f>
        <v/>
      </c>
      <c r="K16" s="86">
        <f>J16/H16</f>
        <v/>
      </c>
      <c r="L16" s="336">
        <f>I16*0.3357</f>
        <v/>
      </c>
      <c r="M16" s="337" t="n"/>
      <c r="N16" s="341" t="n"/>
      <c r="O16" s="344" t="n"/>
      <c r="P16" s="337" t="n"/>
      <c r="Q16" s="341" t="n"/>
    </row>
    <row r="17">
      <c r="B17" s="3" t="n">
        <v>10</v>
      </c>
      <c r="C17" s="331" t="n"/>
      <c r="D17" s="332" t="n"/>
      <c r="E17" s="38" t="inlineStr">
        <is>
          <t>SANCHEZ SANCHEZ, SALVADOR   (Sprayer)</t>
        </is>
      </c>
      <c r="F17" s="333" t="n">
        <v>43360</v>
      </c>
      <c r="G17" s="334" t="inlineStr">
        <is>
          <t>Union rep</t>
        </is>
      </c>
      <c r="H17" s="335" t="n">
        <v>20913.72</v>
      </c>
      <c r="I17" s="335" t="n">
        <v>23000</v>
      </c>
      <c r="J17" s="335">
        <f>I17-H17</f>
        <v/>
      </c>
      <c r="K17" s="86">
        <f>J17/H17</f>
        <v/>
      </c>
      <c r="L17" s="336">
        <f>I17*0.3357</f>
        <v/>
      </c>
      <c r="M17" s="337" t="n"/>
      <c r="N17" s="338" t="n"/>
      <c r="O17" s="339" t="n"/>
      <c r="P17" s="340" t="n"/>
      <c r="Q17" s="341" t="n"/>
    </row>
    <row r="18">
      <c r="B18" s="3" t="n"/>
      <c r="C18" s="331" t="n"/>
      <c r="D18" s="332" t="n"/>
      <c r="E18" s="45" t="inlineStr">
        <is>
          <t>Vacant</t>
        </is>
      </c>
      <c r="F18" s="333" t="n"/>
      <c r="G18" s="334" t="n"/>
      <c r="H18" s="335" t="n"/>
      <c r="I18" s="335" t="n"/>
      <c r="J18" s="335">
        <f>I18-H18</f>
        <v/>
      </c>
      <c r="K18" s="86" t="n"/>
      <c r="L18" s="336">
        <f>I18*0.3357</f>
        <v/>
      </c>
      <c r="M18" s="337" t="n"/>
      <c r="N18" s="338" t="n"/>
      <c r="O18" s="339" t="n"/>
      <c r="P18" s="340" t="n"/>
      <c r="Q18" s="341" t="n"/>
    </row>
    <row r="19" ht="15.15" customHeight="1">
      <c r="B19" s="3" t="n"/>
      <c r="C19" s="319" t="n"/>
      <c r="D19" s="320" t="n"/>
      <c r="E19" s="51" t="n"/>
      <c r="F19" s="349" t="n"/>
      <c r="G19" s="350" t="n"/>
      <c r="H19" s="324" t="n"/>
      <c r="I19" s="324" t="n"/>
      <c r="J19" s="324">
        <f>I19-H19</f>
        <v/>
      </c>
      <c r="K19" s="81" t="n"/>
      <c r="L19" s="323">
        <f>I19*0.3357</f>
        <v/>
      </c>
      <c r="M19" s="325" t="n"/>
      <c r="N19" s="351" t="n"/>
      <c r="O19" s="352" t="n"/>
      <c r="P19" s="353" t="n"/>
      <c r="Q19" s="326" t="n"/>
    </row>
    <row r="20">
      <c r="B20" s="3" t="n">
        <v>11</v>
      </c>
      <c r="C20" s="328" t="inlineStr">
        <is>
          <t>Peones                (6 workers)</t>
        </is>
      </c>
      <c r="D20" s="305" t="n">
        <v>18500</v>
      </c>
      <c r="E20" s="61" t="inlineStr">
        <is>
          <t>SALAZAR DELGADO, A. LUIS</t>
        </is>
      </c>
      <c r="F20" s="354" t="n">
        <v>45444</v>
      </c>
      <c r="G20" s="355" t="inlineStr">
        <is>
          <t>he is part time temporaily</t>
        </is>
      </c>
      <c r="H20" s="356" t="n">
        <v>9260.639999999999</v>
      </c>
      <c r="I20" s="356" t="n">
        <v>18500</v>
      </c>
      <c r="J20" s="356">
        <f>I20-H20</f>
        <v/>
      </c>
      <c r="K20" s="99">
        <f>J20/H20</f>
        <v/>
      </c>
      <c r="L20" s="357">
        <f>I20*0.3357</f>
        <v/>
      </c>
      <c r="M20" s="358" t="n"/>
      <c r="N20" s="359" t="n"/>
      <c r="O20" s="330" t="n"/>
      <c r="P20" s="300" t="n"/>
      <c r="Q20" s="317" t="n"/>
    </row>
    <row r="21">
      <c r="B21" s="3" t="n">
        <v>12</v>
      </c>
      <c r="C21" s="331" t="n"/>
      <c r="D21" s="332" t="n"/>
      <c r="E21" s="38" t="inlineStr">
        <is>
          <t>MUÑOZ GONZALEZ, SERGIO</t>
        </is>
      </c>
      <c r="F21" s="333" t="n">
        <v>45719</v>
      </c>
      <c r="G21" s="334" t="n"/>
      <c r="H21" s="335" t="n">
        <v>17401.2</v>
      </c>
      <c r="I21" s="335" t="n">
        <v>18500</v>
      </c>
      <c r="J21" s="335">
        <f>I21-H21</f>
        <v/>
      </c>
      <c r="K21" s="86">
        <f>J21/H21</f>
        <v/>
      </c>
      <c r="L21" s="336">
        <f>I21*0.3357</f>
        <v/>
      </c>
      <c r="M21" s="337" t="n"/>
      <c r="N21" s="338" t="n"/>
      <c r="O21" s="339" t="n"/>
      <c r="P21" s="340" t="n"/>
      <c r="Q21" s="341" t="n"/>
    </row>
    <row r="22">
      <c r="B22" s="3" t="n">
        <v>13</v>
      </c>
      <c r="C22" s="331" t="n"/>
      <c r="D22" s="332" t="n"/>
      <c r="E22" s="38" t="inlineStr">
        <is>
          <t>GUERRERO ACEVEDO, JAIME</t>
        </is>
      </c>
      <c r="F22" s="333" t="n">
        <v>45831</v>
      </c>
      <c r="G22" s="334" t="n"/>
      <c r="H22" s="335" t="n">
        <v>18311.52</v>
      </c>
      <c r="I22" s="335" t="n">
        <v>18500</v>
      </c>
      <c r="J22" s="335">
        <f>I22-H22</f>
        <v/>
      </c>
      <c r="K22" s="86">
        <f>J22/H22</f>
        <v/>
      </c>
      <c r="L22" s="336">
        <f>I22*0.3357</f>
        <v/>
      </c>
      <c r="M22" s="337" t="n"/>
      <c r="N22" s="338" t="n"/>
      <c r="O22" s="339" t="n"/>
      <c r="P22" s="340" t="n"/>
      <c r="Q22" s="341" t="n"/>
    </row>
    <row r="23">
      <c r="B23" s="3" t="n">
        <v>14</v>
      </c>
      <c r="C23" s="331" t="n"/>
      <c r="D23" s="332" t="n"/>
      <c r="E23" s="38" t="inlineStr">
        <is>
          <t>CARRASCO MENA, MIGUEL</t>
        </is>
      </c>
      <c r="F23" s="333" t="n">
        <v>45831</v>
      </c>
      <c r="G23" s="334" t="n"/>
      <c r="H23" s="335" t="n">
        <v>17401.2</v>
      </c>
      <c r="I23" s="335" t="n">
        <v>18500</v>
      </c>
      <c r="J23" s="335">
        <f>I23-H23</f>
        <v/>
      </c>
      <c r="K23" s="86">
        <f>J23/H23</f>
        <v/>
      </c>
      <c r="L23" s="336">
        <f>I23*0.3357</f>
        <v/>
      </c>
      <c r="M23" s="337" t="n"/>
      <c r="N23" s="338" t="n"/>
      <c r="O23" s="339" t="n"/>
      <c r="P23" s="340" t="n"/>
      <c r="Q23" s="341" t="n"/>
    </row>
    <row r="24">
      <c r="B24" s="3" t="n">
        <v>15</v>
      </c>
      <c r="C24" s="331" t="n"/>
      <c r="D24" s="332" t="n"/>
      <c r="E24" s="38" t="inlineStr">
        <is>
          <t>ALTIER LOPEZ, JUAN JOSE</t>
        </is>
      </c>
      <c r="F24" s="333" t="n">
        <v>45870</v>
      </c>
      <c r="G24" s="334" t="n"/>
      <c r="H24" s="335" t="n">
        <v>17401.2</v>
      </c>
      <c r="I24" s="335" t="n">
        <v>18500</v>
      </c>
      <c r="J24" s="335">
        <f>I24-H24</f>
        <v/>
      </c>
      <c r="K24" s="86">
        <f>J24/H24</f>
        <v/>
      </c>
      <c r="L24" s="336">
        <f>I24*0.3357</f>
        <v/>
      </c>
      <c r="M24" s="337" t="n"/>
      <c r="N24" s="338" t="n"/>
      <c r="O24" s="339" t="n"/>
      <c r="P24" s="340" t="n"/>
      <c r="Q24" s="338" t="n"/>
    </row>
    <row r="25">
      <c r="B25" s="3" t="n">
        <v>16</v>
      </c>
      <c r="C25" s="331" t="n"/>
      <c r="D25" s="332" t="n"/>
      <c r="E25" s="38" t="inlineStr">
        <is>
          <t>SALADO BRACHO, JUAN ANTONIO</t>
        </is>
      </c>
      <c r="F25" s="333" t="n">
        <v>45957</v>
      </c>
      <c r="G25" s="334" t="n"/>
      <c r="H25" s="335" t="n">
        <v>17401.2</v>
      </c>
      <c r="I25" s="335" t="n">
        <v>18500</v>
      </c>
      <c r="J25" s="335">
        <f>I25-H25</f>
        <v/>
      </c>
      <c r="K25" s="86">
        <f>J25/H25</f>
        <v/>
      </c>
      <c r="L25" s="336">
        <f>I25*0.3357</f>
        <v/>
      </c>
      <c r="M25" s="337" t="n"/>
      <c r="N25" s="338" t="n"/>
      <c r="O25" s="339" t="n"/>
      <c r="P25" s="340" t="n"/>
      <c r="Q25" s="338" t="n"/>
    </row>
    <row r="26">
      <c r="B26" s="3" t="n">
        <v>17</v>
      </c>
      <c r="C26" s="331" t="n"/>
      <c r="D26" s="332" t="n"/>
      <c r="E26" s="38" t="inlineStr">
        <is>
          <t>MORENO PIÑA, JUAN LUIS</t>
        </is>
      </c>
      <c r="F26" s="333" t="n">
        <v>45957</v>
      </c>
      <c r="G26" s="334" t="n"/>
      <c r="H26" s="335" t="n">
        <v>17401.2</v>
      </c>
      <c r="I26" s="335" t="n">
        <v>18500</v>
      </c>
      <c r="J26" s="335">
        <f>I26-H26</f>
        <v/>
      </c>
      <c r="K26" s="86">
        <f>J26/H26</f>
        <v/>
      </c>
      <c r="L26" s="336">
        <f>I26*0.3357</f>
        <v/>
      </c>
      <c r="M26" s="337" t="n"/>
      <c r="N26" s="338" t="n"/>
      <c r="O26" s="339" t="n"/>
      <c r="P26" s="340" t="n"/>
      <c r="Q26" s="338" t="n"/>
    </row>
    <row r="27">
      <c r="B27" s="3" t="n">
        <v>18</v>
      </c>
      <c r="C27" s="331" t="n"/>
      <c r="D27" s="332" t="n"/>
      <c r="E27" s="45" t="inlineStr">
        <is>
          <t>Vacant</t>
        </is>
      </c>
      <c r="F27" s="333" t="n"/>
      <c r="G27" s="334" t="n"/>
      <c r="H27" s="334" t="n"/>
      <c r="I27" s="335" t="n">
        <v>18500</v>
      </c>
      <c r="J27" s="335">
        <f>I27-H27</f>
        <v/>
      </c>
      <c r="K27" s="86" t="n"/>
      <c r="L27" s="336">
        <f>I27*0.3357</f>
        <v/>
      </c>
      <c r="M27" s="337" t="n"/>
      <c r="N27" s="338" t="n"/>
      <c r="O27" s="339" t="n"/>
      <c r="P27" s="340" t="n"/>
      <c r="Q27" s="338" t="n"/>
    </row>
    <row r="28">
      <c r="B28" s="3" t="n">
        <v>19</v>
      </c>
      <c r="C28" s="331" t="n"/>
      <c r="D28" s="332" t="n"/>
      <c r="E28" s="45" t="n"/>
      <c r="F28" s="333" t="n"/>
      <c r="G28" s="334" t="n"/>
      <c r="H28" s="334" t="n"/>
      <c r="I28" s="335" t="n"/>
      <c r="J28" s="335" t="n"/>
      <c r="K28" s="335" t="n"/>
      <c r="L28" s="336">
        <f>I28*0.3357</f>
        <v/>
      </c>
      <c r="M28" s="337" t="n"/>
      <c r="N28" s="338" t="n"/>
      <c r="O28" s="339" t="n"/>
      <c r="P28" s="340" t="n"/>
      <c r="Q28" s="338" t="n"/>
    </row>
    <row r="29" ht="15.15" customHeight="1">
      <c r="B29" s="3" t="n">
        <v>20</v>
      </c>
      <c r="C29" s="319" t="n"/>
      <c r="D29" s="320" t="n"/>
      <c r="E29" s="65" t="n"/>
      <c r="F29" s="349" t="n"/>
      <c r="G29" s="350" t="n"/>
      <c r="H29" s="350" t="n"/>
      <c r="I29" s="324" t="n"/>
      <c r="J29" s="324" t="n"/>
      <c r="K29" s="324" t="n"/>
      <c r="L29" s="323">
        <f>I29*0.3357</f>
        <v/>
      </c>
      <c r="M29" s="325" t="n"/>
      <c r="N29" s="351" t="n"/>
      <c r="O29" s="352" t="n"/>
      <c r="P29" s="353" t="n"/>
      <c r="Q29" s="351" t="n"/>
    </row>
    <row r="30">
      <c r="B30" s="3" t="n"/>
      <c r="C30" s="3" t="n"/>
      <c r="D30" s="4" t="n"/>
      <c r="E30" s="3" t="n"/>
      <c r="F30" s="3" t="n"/>
      <c r="G30" s="294" t="n"/>
      <c r="H30" s="294" t="n"/>
      <c r="I30" s="360" t="n"/>
      <c r="J30" s="360" t="n"/>
      <c r="K30" s="360" t="n"/>
      <c r="L30" s="360">
        <f>I30*0.3357</f>
        <v/>
      </c>
      <c r="M30" s="361" t="n"/>
      <c r="N30" s="361" t="n"/>
      <c r="O30" s="361" t="n"/>
      <c r="P30" s="361" t="n"/>
      <c r="Q30" s="361">
        <f>I30+L30</f>
        <v/>
      </c>
    </row>
    <row r="31">
      <c r="B31" s="3" t="n"/>
      <c r="D31" s="4" t="n"/>
      <c r="E31" s="67" t="inlineStr">
        <is>
          <t>TOTAL CENTRO</t>
        </is>
      </c>
      <c r="F31" s="3" t="n"/>
      <c r="G31" s="294">
        <f>SUM(G6:G29)</f>
        <v/>
      </c>
      <c r="H31" s="294" t="n"/>
      <c r="I31" s="362">
        <f>SUM(I6:I29)</f>
        <v/>
      </c>
      <c r="J31" s="362" t="n"/>
      <c r="K31" s="362" t="n"/>
      <c r="L31" s="360">
        <f>SUM(L6:L29)</f>
        <v/>
      </c>
      <c r="M31" s="363" t="n"/>
      <c r="N31" s="361" t="n">
        <v>10000</v>
      </c>
      <c r="O31" s="361" t="n"/>
      <c r="P31" s="361" t="n"/>
      <c r="Q31" s="364">
        <f>I31+L31+N31</f>
        <v/>
      </c>
    </row>
  </sheetData>
  <mergeCells count="9">
    <mergeCell ref="D20:D29"/>
    <mergeCell ref="C8:C9"/>
    <mergeCell ref="C20:C29"/>
    <mergeCell ref="C15:C19"/>
    <mergeCell ref="C10:C14"/>
    <mergeCell ref="D8:D9"/>
    <mergeCell ref="M5:N5"/>
    <mergeCell ref="D15:D19"/>
    <mergeCell ref="D10:D14"/>
  </mergeCells>
  <pageMargins left="0.7" right="0.7" top="0.75" bottom="0.75" header="0.3" footer="0.3"/>
  <pageSetup orientation="landscape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David Ramos</dc:creator>
  <dcterms:created xmlns:dcterms="http://purl.org/dc/terms/" xmlns:xsi="http://www.w3.org/2001/XMLSchema-instance" xsi:type="dcterms:W3CDTF">2025-12-19T16:19:00Z</dcterms:created>
  <dcterms:modified xmlns:dcterms="http://purl.org/dc/terms/" xmlns:xsi="http://www.w3.org/2001/XMLSchema-instance" xsi:type="dcterms:W3CDTF">2026-02-05T10:56:44Z</dcterms:modified>
  <cp:lastModifiedBy>Barry Kirk</cp:lastModifiedBy>
  <cp:lastPrinted>2026-01-28T08:49:00Z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B47DC88F1BB3415AB07B9EDDD71EB569_13</vt:lpwstr>
  </property>
  <property name="KSOProductBuildVer" fmtid="{D5CDD505-2E9C-101B-9397-08002B2CF9AE}" pid="3">
    <vt:lpwstr xmlns:vt="http://schemas.openxmlformats.org/officeDocument/2006/docPropsVTypes">2057-12.2.0.23196</vt:lpwstr>
  </property>
</Properties>
</file>