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/comment2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workbookProtection lockStructure="1" workbookAlgorithmName="SHA-512" workbookHashValue="3u+Ic8XQGy1zM6ZfBy8ffwisONWsD0qT96WE/AV6jrmzwickdHO0O5KHHBjvlQ9GDUw92ixZDBrEBwEPMuD7sg==" workbookSaltValue="G/2ejC0li/MZNIxpJcy0vA==" workbookSpinCount="100000"/>
  <bookViews>
    <workbookView visibility="visible" minimized="0" showHorizontalScroll="1" showVerticalScroll="1" showSheetTabs="1" windowWidth="22188" windowHeight="8555" tabRatio="600" firstSheet="0" activeTab="0" autoFilterDateGrouping="1"/>
  </bookViews>
  <sheets>
    <sheet xmlns:r="http://schemas.openxmlformats.org/officeDocument/2006/relationships" name="DECEMBER 2025 MTD &amp; YTD" sheetId="1" state="visible" r:id="rId1"/>
    <sheet xmlns:r="http://schemas.openxmlformats.org/officeDocument/2006/relationships" name="BANK POSITION" sheetId="2" state="visible" r:id="rId2"/>
    <sheet xmlns:r="http://schemas.openxmlformats.org/officeDocument/2006/relationships" name="TOO Receiveables" sheetId="3" state="visible" r:id="rId3"/>
    <sheet xmlns:r="http://schemas.openxmlformats.org/officeDocument/2006/relationships" name="KPIs" sheetId="4" state="hidden" r:id="rId4"/>
    <sheet xmlns:r="http://schemas.openxmlformats.org/officeDocument/2006/relationships" name="GF Dec 25" sheetId="5" state="visible" r:id="rId5"/>
    <sheet xmlns:r="http://schemas.openxmlformats.org/officeDocument/2006/relationships" name="V4G YTD Dec 25" sheetId="6" state="hidden" r:id="rId6"/>
    <sheet xmlns:r="http://schemas.openxmlformats.org/officeDocument/2006/relationships" name="Club Maintenace Projects" sheetId="7" state="hidden" r:id="rId7"/>
    <sheet xmlns:r="http://schemas.openxmlformats.org/officeDocument/2006/relationships" name="Inventory" sheetId="8" state="visible" r:id="rId8"/>
    <sheet xmlns:r="http://schemas.openxmlformats.org/officeDocument/2006/relationships" name="EPGCR" sheetId="9" state="visible" r:id="rId9"/>
    <sheet xmlns:r="http://schemas.openxmlformats.org/officeDocument/2006/relationships" name="Hoja1" sheetId="10" state="visible" r:id="rId10"/>
  </sheets>
  <externalReferences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  <externalReference xmlns:r="http://schemas.openxmlformats.org/officeDocument/2006/relationships" r:id="rId15"/>
  </externalReferences>
  <definedNames/>
  <calcPr calcId="191029" fullCalcOnLoad="1"/>
</workbook>
</file>

<file path=xl/styles.xml><?xml version="1.0" encoding="utf-8"?>
<styleSheet xmlns="http://schemas.openxmlformats.org/spreadsheetml/2006/main">
  <numFmts count="21">
    <numFmt numFmtId="164" formatCode="0000"/>
    <numFmt numFmtId="165" formatCode="#,##0.00;[Red]\-#,##0.00;0"/>
    <numFmt numFmtId="166" formatCode="_-* #,##0.00\ &quot;€&quot;_-;\-* #,##0.00\ &quot;€&quot;_-;_-* &quot;-&quot;??\ &quot;€&quot;_-;_-@_-"/>
    <numFmt numFmtId="167" formatCode="mmm\-yy"/>
    <numFmt numFmtId="168" formatCode="&quot;€&quot;\ #,##0;\-&quot;€&quot;\ #,##0;&quot;€&quot;\ #,##0"/>
    <numFmt numFmtId="169" formatCode="0.0\ %;\-0.0\ %;0.0\ %"/>
    <numFmt numFmtId="170" formatCode="dd\-mmm\-yy"/>
    <numFmt numFmtId="171" formatCode="#,##0\ &quot;€&quot;"/>
    <numFmt numFmtId="172" formatCode="_-* #,##0.0\ &quot;€&quot;_-;\-* #,##0.0\ &quot;€&quot;_-;_-* &quot;-&quot;??\ &quot;€&quot;_-;_-@_-"/>
    <numFmt numFmtId="173" formatCode="_-* #,##0\ _€_-;\-* #,##0\ _€_-;_-* &quot;-&quot;??\ _€_-;_-@_-"/>
    <numFmt numFmtId="174" formatCode="#,##0.00\ &quot;€&quot;"/>
    <numFmt numFmtId="175" formatCode="_-* #,##0\ &quot;€&quot;_-;\-* #,##0\ &quot;€&quot;_-;_-* &quot;-&quot;??\ &quot;€&quot;_-;_-@_-"/>
    <numFmt numFmtId="176" formatCode="_-* #,##0.0\ &quot;€&quot;_-;\-* #,##0.0\ &quot;€&quot;_-;_-* &quot;-&quot;?\ &quot;€&quot;_-;_-@_-"/>
    <numFmt numFmtId="177" formatCode="0.0"/>
    <numFmt numFmtId="178" formatCode="#,##0.0\ &quot;€&quot;"/>
    <numFmt numFmtId="179" formatCode="#,##0.00\ _€"/>
    <numFmt numFmtId="180" formatCode="0.0%"/>
    <numFmt numFmtId="181" formatCode="#,##0\ &quot;€&quot;;[Red]\-#,##0\ &quot;€&quot;"/>
    <numFmt numFmtId="182" formatCode="#,##0.00\ &quot;€&quot;;[Red]\-#,##0.00\ &quot;€&quot;"/>
    <numFmt numFmtId="183" formatCode="#,##0\ [$€-1]"/>
    <numFmt numFmtId="184" formatCode="_-* #,##0.00\ _€_-;\-* #,##0.00\ _€_-;_-* &quot;-&quot;??\ _€_-;_-@_-"/>
  </numFmts>
  <fonts count="90">
    <font>
      <name val="Calibri"/>
      <charset val="134"/>
      <sz val="12"/>
    </font>
    <font>
      <name val="Calibri"/>
      <charset val="134"/>
      <color rgb="FF000000"/>
      <sz val="11"/>
    </font>
    <font>
      <name val="Arial"/>
      <charset val="134"/>
      <b val="1"/>
      <i val="1"/>
      <color rgb="FF000000"/>
      <sz val="18"/>
    </font>
    <font>
      <name val="Calibri"/>
      <charset val="134"/>
      <b val="1"/>
      <color rgb="FF000000"/>
      <sz val="11"/>
    </font>
    <font>
      <name val="Arial"/>
      <charset val="134"/>
      <i val="1"/>
      <color rgb="FF000000"/>
      <sz val="10"/>
    </font>
    <font>
      <name val="Calibri"/>
      <charset val="134"/>
      <b val="1"/>
      <color theme="4"/>
      <sz val="14"/>
    </font>
    <font>
      <name val="Calibri"/>
      <charset val="134"/>
      <color rgb="FF000000"/>
      <sz val="12"/>
    </font>
    <font>
      <name val="Calibri"/>
      <charset val="134"/>
      <b val="1"/>
      <color rgb="FF000000"/>
      <sz val="22"/>
    </font>
    <font>
      <name val="Calibri"/>
      <charset val="134"/>
      <b val="1"/>
      <color rgb="FF000000"/>
      <sz val="16"/>
    </font>
    <font>
      <name val="Calibri"/>
      <charset val="134"/>
      <b val="1"/>
      <color rgb="FF000000"/>
      <sz val="14"/>
    </font>
    <font>
      <name val="Calibri"/>
      <charset val="134"/>
      <b val="1"/>
      <color rgb="FF000000"/>
      <sz val="12"/>
    </font>
    <font>
      <name val="Calibri"/>
      <charset val="134"/>
      <b val="1"/>
      <color rgb="FF000000"/>
      <sz val="16"/>
      <u val="single"/>
    </font>
    <font>
      <name val="Calibri"/>
      <charset val="134"/>
      <sz val="12"/>
    </font>
    <font>
      <name val="Calibri"/>
      <charset val="134"/>
      <b val="1"/>
      <sz val="12"/>
    </font>
    <font>
      <name val="Calibri"/>
      <charset val="134"/>
      <b val="1"/>
      <sz val="14"/>
    </font>
    <font>
      <name val="Calibri"/>
      <charset val="134"/>
      <b val="1"/>
      <sz val="16"/>
    </font>
    <font>
      <name val="Calibri"/>
      <charset val="134"/>
      <color rgb="FFFF0000"/>
      <sz val="12"/>
    </font>
    <font>
      <name val="Calibri"/>
      <charset val="134"/>
      <sz val="14"/>
    </font>
    <font>
      <name val="Calibri"/>
      <charset val="134"/>
      <b val="1"/>
      <color rgb="FF000000"/>
      <sz val="20"/>
    </font>
    <font>
      <name val="Calibri"/>
      <charset val="134"/>
      <color rgb="FF000000"/>
      <sz val="16"/>
    </font>
    <font>
      <name val="Calibri"/>
      <charset val="134"/>
      <b val="1"/>
      <color rgb="FF000000"/>
      <sz val="18"/>
    </font>
    <font>
      <name val="Calibri"/>
      <charset val="134"/>
      <b val="1"/>
      <color rgb="FFFF0000"/>
      <sz val="11"/>
    </font>
    <font>
      <name val="Calibri"/>
      <charset val="134"/>
      <b val="1"/>
      <color rgb="FF4472C4"/>
      <sz val="10"/>
    </font>
    <font>
      <name val="Calibri"/>
      <charset val="134"/>
      <sz val="11"/>
    </font>
    <font>
      <name val="Calibri"/>
      <charset val="134"/>
      <b val="1"/>
      <color rgb="FF000000"/>
      <sz val="13"/>
    </font>
    <font>
      <name val="Calibri"/>
      <charset val="134"/>
      <color rgb="FFFF0000"/>
      <sz val="11"/>
    </font>
    <font>
      <name val="Calibri"/>
      <charset val="134"/>
      <b val="1"/>
      <color rgb="FFFF0000"/>
      <sz val="12"/>
    </font>
    <font>
      <name val="Calibri"/>
      <charset val="134"/>
      <b val="1"/>
      <color rgb="FF4472C4"/>
      <sz val="14"/>
    </font>
    <font>
      <name val="Calibri"/>
      <charset val="134"/>
      <color rgb="FFFF0000"/>
      <sz val="14"/>
    </font>
    <font>
      <name val="Calibri"/>
      <charset val="134"/>
      <color rgb="FF000000"/>
      <sz val="14"/>
    </font>
    <font>
      <name val="Calibri"/>
      <charset val="134"/>
      <b val="1"/>
      <color rgb="FFFF0000"/>
      <sz val="14"/>
    </font>
    <font>
      <name val="Calibri"/>
      <charset val="134"/>
      <b val="1"/>
      <color theme="1"/>
      <sz val="10"/>
      <scheme val="minor"/>
    </font>
    <font>
      <name val="Calibri"/>
      <charset val="134"/>
      <b val="1"/>
      <color theme="1"/>
      <sz val="10"/>
      <u val="single"/>
      <scheme val="minor"/>
    </font>
    <font>
      <name val="Calibri"/>
      <charset val="134"/>
      <color theme="1"/>
      <sz val="10"/>
      <scheme val="minor"/>
    </font>
    <font>
      <name val="Calibri"/>
      <charset val="134"/>
      <sz val="10"/>
    </font>
    <font>
      <name val="Calibri"/>
      <charset val="134"/>
      <b val="1"/>
      <sz val="10"/>
    </font>
    <font>
      <name val="Calibri"/>
      <charset val="134"/>
      <b val="1"/>
      <color theme="4"/>
      <sz val="11"/>
    </font>
    <font>
      <name val="Calibri"/>
      <charset val="134"/>
      <color rgb="FFFF0000"/>
      <sz val="10"/>
      <scheme val="minor"/>
    </font>
    <font>
      <name val="Calibri"/>
      <charset val="134"/>
      <b val="1"/>
      <color theme="4"/>
      <sz val="11"/>
      <scheme val="minor"/>
    </font>
    <font>
      <name val="Calibri"/>
      <charset val="134"/>
      <b val="1"/>
      <color theme="1"/>
      <sz val="12"/>
      <scheme val="minor"/>
    </font>
    <font>
      <name val="Calibri"/>
      <charset val="134"/>
      <color theme="1"/>
      <sz val="11"/>
      <scheme val="minor"/>
    </font>
    <font>
      <name val="Calibri"/>
      <charset val="134"/>
      <b val="1"/>
      <color theme="1"/>
      <sz val="18"/>
      <scheme val="minor"/>
    </font>
    <font>
      <name val="Calibri"/>
      <charset val="134"/>
      <b val="1"/>
      <color theme="1"/>
      <sz val="11"/>
      <scheme val="minor"/>
    </font>
    <font>
      <name val="Calibri"/>
      <charset val="134"/>
      <sz val="11"/>
      <scheme val="minor"/>
    </font>
    <font>
      <name val="Calibri"/>
      <charset val="134"/>
      <color theme="1"/>
      <sz val="12"/>
      <scheme val="minor"/>
    </font>
    <font>
      <name val="Arial"/>
      <charset val="134"/>
      <b val="1"/>
      <color indexed="8"/>
      <sz val="12"/>
    </font>
    <font>
      <name val="Arial"/>
      <charset val="134"/>
      <color indexed="8"/>
      <sz val="10"/>
    </font>
    <font>
      <name val="Calibri"/>
      <charset val="134"/>
      <b val="1"/>
      <color theme="1"/>
      <sz val="14"/>
      <scheme val="minor"/>
    </font>
    <font>
      <name val="Calibri"/>
      <charset val="134"/>
      <b val="1"/>
      <sz val="18"/>
    </font>
    <font>
      <name val="Calibri"/>
      <charset val="134"/>
      <b val="1"/>
      <color theme="1"/>
      <sz val="16"/>
      <scheme val="minor"/>
    </font>
    <font>
      <name val="Calibri"/>
      <charset val="134"/>
      <color theme="1"/>
      <sz val="16"/>
      <scheme val="minor"/>
    </font>
    <font>
      <name val="Calibri"/>
      <charset val="134"/>
      <b val="1"/>
      <sz val="12"/>
      <scheme val="minor"/>
    </font>
    <font>
      <name val="Calibri"/>
      <charset val="134"/>
      <color rgb="FFFF0000"/>
      <sz val="12"/>
      <scheme val="minor"/>
    </font>
    <font>
      <name val="Calibri"/>
      <charset val="134"/>
      <sz val="12"/>
      <scheme val="minor"/>
    </font>
    <font>
      <name val="Calibri"/>
      <charset val="134"/>
      <color rgb="FFED0000"/>
      <sz val="12"/>
      <scheme val="minor"/>
    </font>
    <font>
      <name val="Calibri"/>
      <charset val="134"/>
      <color theme="1"/>
      <sz val="12"/>
    </font>
    <font>
      <name val="Calibri"/>
      <charset val="134"/>
      <color rgb="FFED0000"/>
      <sz val="12"/>
    </font>
    <font>
      <name val="Calibri"/>
      <charset val="134"/>
      <color rgb="FFD40000"/>
      <sz val="12"/>
    </font>
    <font>
      <name val="Calibri"/>
      <charset val="134"/>
      <color rgb="FFD40000"/>
      <sz val="12"/>
      <scheme val="minor"/>
    </font>
    <font>
      <name val="Calibri"/>
      <charset val="134"/>
      <color rgb="FFC00000"/>
      <sz val="12"/>
    </font>
    <font>
      <name val="Calibri"/>
      <charset val="134"/>
      <color rgb="FFC00000"/>
      <sz val="12"/>
      <scheme val="minor"/>
    </font>
    <font>
      <name val="Calibri"/>
      <charset val="134"/>
      <color theme="1"/>
      <sz val="11"/>
      <scheme val="minor"/>
    </font>
    <font>
      <name val="Calibri"/>
      <charset val="0"/>
      <color rgb="FF0000FF"/>
      <sz val="11"/>
      <u val="single"/>
      <scheme val="minor"/>
    </font>
    <font>
      <name val="Calibri"/>
      <charset val="0"/>
      <color rgb="FF800080"/>
      <sz val="11"/>
      <u val="single"/>
      <scheme val="minor"/>
    </font>
    <font>
      <name val="Calibri"/>
      <charset val="134"/>
      <color rgb="FFFF0000"/>
      <sz val="11"/>
      <scheme val="minor"/>
    </font>
    <font>
      <name val="Calibri"/>
      <charset val="134"/>
      <b val="1"/>
      <color theme="3"/>
      <sz val="18"/>
      <scheme val="minor"/>
    </font>
    <font>
      <name val="Calibri"/>
      <charset val="134"/>
      <i val="1"/>
      <color rgb="FF7F7F7F"/>
      <sz val="11"/>
      <scheme val="minor"/>
    </font>
    <font>
      <name val="Calibri"/>
      <charset val="134"/>
      <b val="1"/>
      <color theme="3"/>
      <sz val="15"/>
      <scheme val="minor"/>
    </font>
    <font>
      <name val="Calibri"/>
      <charset val="134"/>
      <b val="1"/>
      <color theme="3"/>
      <sz val="13"/>
      <scheme val="minor"/>
    </font>
    <font>
      <name val="Calibri"/>
      <charset val="134"/>
      <b val="1"/>
      <color theme="3"/>
      <sz val="11"/>
      <scheme val="minor"/>
    </font>
    <font>
      <name val="Calibri"/>
      <charset val="134"/>
      <color rgb="FF3F3F76"/>
      <sz val="11"/>
      <scheme val="minor"/>
    </font>
    <font>
      <name val="Calibri"/>
      <charset val="134"/>
      <b val="1"/>
      <color rgb="FF3F3F3F"/>
      <sz val="11"/>
      <scheme val="minor"/>
    </font>
    <font>
      <name val="Calibri"/>
      <charset val="134"/>
      <b val="1"/>
      <color rgb="FFFA7D00"/>
      <sz val="11"/>
      <scheme val="minor"/>
    </font>
    <font>
      <name val="Calibri"/>
      <charset val="134"/>
      <b val="1"/>
      <color theme="0"/>
      <sz val="11"/>
      <scheme val="minor"/>
    </font>
    <font>
      <name val="Calibri"/>
      <charset val="134"/>
      <color rgb="FFFA7D00"/>
      <sz val="11"/>
      <scheme val="minor"/>
    </font>
    <font>
      <name val="Calibri"/>
      <charset val="0"/>
      <color rgb="FF006100"/>
      <sz val="11"/>
      <scheme val="minor"/>
    </font>
    <font>
      <name val="Calibri"/>
      <charset val="134"/>
      <color rgb="FF9C0006"/>
      <sz val="11"/>
      <scheme val="minor"/>
    </font>
    <font>
      <name val="Calibri"/>
      <charset val="0"/>
      <color rgb="FF9C6500"/>
      <sz val="11"/>
      <scheme val="minor"/>
    </font>
    <font>
      <name val="Calibri"/>
      <charset val="134"/>
      <color theme="0"/>
      <sz val="11"/>
      <scheme val="minor"/>
    </font>
    <font>
      <name val="Calibri"/>
      <charset val="0"/>
      <color theme="0"/>
      <sz val="11"/>
      <scheme val="minor"/>
    </font>
    <font>
      <name val="Calibri"/>
      <charset val="134"/>
      <color indexed="8"/>
      <sz val="11"/>
    </font>
    <font>
      <name val="Calibri"/>
      <charset val="134"/>
      <color rgb="FF9C6500"/>
      <sz val="11"/>
      <scheme val="minor"/>
    </font>
    <font>
      <name val="Calibri Light"/>
      <charset val="134"/>
      <b val="1"/>
      <color theme="3"/>
      <sz val="18"/>
      <scheme val="major"/>
    </font>
    <font>
      <name val="Calibri (Body)_x0000_"/>
      <charset val="134"/>
      <b val="1"/>
      <color rgb="FFFF0000"/>
      <sz val="13"/>
    </font>
    <font>
      <name val="Calibri (Body)_x0000_"/>
      <charset val="134"/>
      <b val="1"/>
      <color theme="4"/>
      <sz val="18"/>
    </font>
    <font>
      <name val="Calibri"/>
      <charset val="134"/>
      <color theme="1"/>
      <sz val="18"/>
      <scheme val="minor"/>
    </font>
    <font>
      <name val="Tahoma"/>
      <charset val="134"/>
      <color rgb="FF000000"/>
      <sz val="9"/>
    </font>
    <font>
      <name val="Tahoma"/>
      <charset val="134"/>
      <b val="1"/>
      <color rgb="FF000000"/>
      <sz val="9"/>
    </font>
    <font>
      <name val="Tahoma"/>
      <charset val="134"/>
      <b val="1"/>
      <color rgb="FF000000"/>
      <sz val="10"/>
    </font>
    <font>
      <name val="Tahoma"/>
      <charset val="134"/>
      <color rgb="FF000000"/>
      <sz val="10"/>
    </font>
  </fonts>
  <fills count="59">
    <fill>
      <patternFill/>
    </fill>
    <fill>
      <patternFill patternType="gray125"/>
    </fill>
    <fill>
      <patternFill patternType="solid">
        <fgColor rgb="FFFFFF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6">
    <xf numFmtId="0" fontId="12" fillId="0" borderId="0"/>
    <xf numFmtId="184" fontId="12" fillId="0" borderId="0"/>
    <xf numFmtId="166" fontId="12" fillId="0" borderId="0"/>
    <xf numFmtId="9" fontId="12" fillId="0" borderId="0"/>
    <xf numFmtId="41" fontId="61" fillId="0" borderId="0" applyAlignment="1">
      <alignment vertical="center"/>
    </xf>
    <xf numFmtId="42" fontId="61" fillId="0" borderId="0" applyAlignment="1">
      <alignment vertical="center"/>
    </xf>
    <xf numFmtId="0" fontId="62" fillId="0" borderId="0" applyAlignment="1">
      <alignment vertical="center"/>
    </xf>
    <xf numFmtId="0" fontId="63" fillId="0" borderId="0" applyAlignment="1">
      <alignment vertical="center"/>
    </xf>
    <xf numFmtId="0" fontId="61" fillId="58" borderId="24" applyAlignment="1">
      <alignment vertical="center"/>
    </xf>
    <xf numFmtId="0" fontId="64" fillId="0" borderId="0"/>
    <xf numFmtId="0" fontId="65" fillId="0" borderId="0" applyAlignment="1">
      <alignment vertical="center"/>
    </xf>
    <xf numFmtId="0" fontId="66" fillId="0" borderId="0"/>
    <xf numFmtId="0" fontId="67" fillId="0" borderId="25" applyAlignment="1">
      <alignment vertical="center"/>
    </xf>
    <xf numFmtId="0" fontId="68" fillId="0" borderId="26"/>
    <xf numFmtId="0" fontId="69" fillId="0" borderId="27"/>
    <xf numFmtId="0" fontId="69" fillId="0" borderId="0"/>
    <xf numFmtId="0" fontId="70" fillId="27" borderId="28"/>
    <xf numFmtId="0" fontId="71" fillId="28" borderId="29"/>
    <xf numFmtId="0" fontId="72" fillId="28" borderId="28"/>
    <xf numFmtId="0" fontId="73" fillId="29" borderId="30"/>
    <xf numFmtId="0" fontId="74" fillId="0" borderId="31"/>
    <xf numFmtId="0" fontId="42" fillId="0" borderId="32"/>
    <xf numFmtId="0" fontId="75" fillId="30" borderId="0" applyAlignment="1">
      <alignment vertical="center"/>
    </xf>
    <xf numFmtId="0" fontId="76" fillId="31" borderId="0"/>
    <xf numFmtId="0" fontId="77" fillId="57" borderId="0" applyAlignment="1">
      <alignment vertical="center"/>
    </xf>
    <xf numFmtId="0" fontId="78" fillId="33" borderId="0"/>
    <xf numFmtId="0" fontId="61" fillId="34" borderId="0"/>
    <xf numFmtId="0" fontId="61" fillId="35" borderId="0"/>
    <xf numFmtId="0" fontId="79" fillId="36" borderId="0" applyAlignment="1">
      <alignment vertical="center"/>
    </xf>
    <xf numFmtId="0" fontId="78" fillId="37" borderId="0"/>
    <xf numFmtId="0" fontId="61" fillId="38" borderId="0"/>
    <xf numFmtId="0" fontId="61" fillId="39" borderId="0"/>
    <xf numFmtId="0" fontId="79" fillId="40" borderId="0" applyAlignment="1">
      <alignment vertical="center"/>
    </xf>
    <xf numFmtId="0" fontId="78" fillId="41" borderId="0"/>
    <xf numFmtId="0" fontId="61" fillId="42" borderId="0"/>
    <xf numFmtId="0" fontId="61" fillId="43" borderId="0"/>
    <xf numFmtId="0" fontId="79" fillId="44" borderId="0" applyAlignment="1">
      <alignment vertical="center"/>
    </xf>
    <xf numFmtId="0" fontId="78" fillId="45" borderId="0"/>
    <xf numFmtId="0" fontId="61" fillId="46" borderId="0"/>
    <xf numFmtId="0" fontId="61" fillId="47" borderId="0"/>
    <xf numFmtId="0" fontId="79" fillId="48" borderId="0" applyAlignment="1">
      <alignment vertical="center"/>
    </xf>
    <xf numFmtId="0" fontId="78" fillId="49" borderId="0"/>
    <xf numFmtId="0" fontId="61" fillId="50" borderId="0"/>
    <xf numFmtId="0" fontId="61" fillId="51" borderId="0"/>
    <xf numFmtId="0" fontId="79" fillId="52" borderId="0" applyAlignment="1">
      <alignment vertical="center"/>
    </xf>
    <xf numFmtId="0" fontId="78" fillId="53" borderId="0"/>
    <xf numFmtId="0" fontId="61" fillId="54" borderId="0"/>
    <xf numFmtId="0" fontId="61" fillId="55" borderId="0"/>
    <xf numFmtId="0" fontId="79" fillId="56" borderId="0" applyAlignment="1">
      <alignment vertical="center"/>
    </xf>
    <xf numFmtId="0" fontId="61" fillId="34" borderId="0"/>
    <xf numFmtId="0" fontId="61" fillId="34" borderId="0"/>
    <xf numFmtId="0" fontId="61" fillId="34" borderId="0"/>
    <xf numFmtId="0" fontId="61" fillId="34" borderId="0"/>
    <xf numFmtId="0" fontId="61" fillId="34" borderId="0"/>
    <xf numFmtId="0" fontId="61" fillId="34" borderId="0"/>
    <xf numFmtId="0" fontId="61" fillId="34" borderId="0"/>
    <xf numFmtId="0" fontId="61" fillId="34" borderId="0"/>
    <xf numFmtId="0" fontId="61" fillId="34" borderId="0"/>
    <xf numFmtId="0" fontId="61" fillId="34" borderId="0"/>
    <xf numFmtId="0" fontId="61" fillId="34" borderId="0"/>
    <xf numFmtId="0" fontId="61" fillId="34" borderId="0"/>
    <xf numFmtId="0" fontId="61" fillId="34" borderId="0"/>
    <xf numFmtId="0" fontId="61" fillId="38" borderId="0"/>
    <xf numFmtId="0" fontId="61" fillId="38" borderId="0"/>
    <xf numFmtId="0" fontId="61" fillId="38" borderId="0"/>
    <xf numFmtId="0" fontId="61" fillId="38" borderId="0"/>
    <xf numFmtId="0" fontId="61" fillId="38" borderId="0"/>
    <xf numFmtId="0" fontId="61" fillId="38" borderId="0"/>
    <xf numFmtId="0" fontId="61" fillId="38" borderId="0"/>
    <xf numFmtId="0" fontId="61" fillId="38" borderId="0"/>
    <xf numFmtId="0" fontId="61" fillId="38" borderId="0"/>
    <xf numFmtId="0" fontId="61" fillId="38" borderId="0"/>
    <xf numFmtId="0" fontId="61" fillId="38" borderId="0"/>
    <xf numFmtId="0" fontId="61" fillId="38" borderId="0"/>
    <xf numFmtId="0" fontId="61" fillId="38" borderId="0"/>
    <xf numFmtId="0" fontId="61" fillId="42" borderId="0"/>
    <xf numFmtId="0" fontId="61" fillId="42" borderId="0"/>
    <xf numFmtId="0" fontId="61" fillId="42" borderId="0"/>
    <xf numFmtId="0" fontId="61" fillId="42" borderId="0"/>
    <xf numFmtId="0" fontId="61" fillId="42" borderId="0"/>
    <xf numFmtId="0" fontId="61" fillId="42" borderId="0"/>
    <xf numFmtId="0" fontId="61" fillId="42" borderId="0"/>
    <xf numFmtId="0" fontId="61" fillId="42" borderId="0"/>
    <xf numFmtId="0" fontId="61" fillId="42" borderId="0"/>
    <xf numFmtId="0" fontId="61" fillId="42" borderId="0"/>
    <xf numFmtId="0" fontId="61" fillId="42" borderId="0"/>
    <xf numFmtId="0" fontId="61" fillId="42" borderId="0"/>
    <xf numFmtId="0" fontId="61" fillId="42" borderId="0"/>
    <xf numFmtId="0" fontId="61" fillId="46" borderId="0"/>
    <xf numFmtId="0" fontId="61" fillId="46" borderId="0"/>
    <xf numFmtId="0" fontId="61" fillId="46" borderId="0"/>
    <xf numFmtId="0" fontId="61" fillId="46" borderId="0"/>
    <xf numFmtId="0" fontId="61" fillId="46" borderId="0"/>
    <xf numFmtId="0" fontId="61" fillId="46" borderId="0"/>
    <xf numFmtId="0" fontId="61" fillId="46" borderId="0"/>
    <xf numFmtId="0" fontId="61" fillId="46" borderId="0"/>
    <xf numFmtId="0" fontId="61" fillId="46" borderId="0"/>
    <xf numFmtId="0" fontId="61" fillId="46" borderId="0"/>
    <xf numFmtId="0" fontId="61" fillId="46" borderId="0"/>
    <xf numFmtId="0" fontId="61" fillId="46" borderId="0"/>
    <xf numFmtId="0" fontId="61" fillId="46" borderId="0"/>
    <xf numFmtId="0" fontId="61" fillId="50" borderId="0"/>
    <xf numFmtId="0" fontId="61" fillId="50" borderId="0"/>
    <xf numFmtId="0" fontId="61" fillId="50" borderId="0"/>
    <xf numFmtId="0" fontId="61" fillId="50" borderId="0"/>
    <xf numFmtId="0" fontId="61" fillId="50" borderId="0"/>
    <xf numFmtId="0" fontId="61" fillId="50" borderId="0"/>
    <xf numFmtId="0" fontId="61" fillId="50" borderId="0"/>
    <xf numFmtId="0" fontId="61" fillId="50" borderId="0"/>
    <xf numFmtId="0" fontId="61" fillId="50" borderId="0"/>
    <xf numFmtId="0" fontId="61" fillId="50" borderId="0"/>
    <xf numFmtId="0" fontId="61" fillId="50" borderId="0"/>
    <xf numFmtId="0" fontId="61" fillId="50" borderId="0"/>
    <xf numFmtId="0" fontId="61" fillId="50" borderId="0"/>
    <xf numFmtId="0" fontId="61" fillId="54" borderId="0"/>
    <xf numFmtId="0" fontId="61" fillId="54" borderId="0"/>
    <xf numFmtId="0" fontId="61" fillId="54" borderId="0"/>
    <xf numFmtId="0" fontId="61" fillId="54" borderId="0"/>
    <xf numFmtId="0" fontId="61" fillId="54" borderId="0"/>
    <xf numFmtId="0" fontId="61" fillId="54" borderId="0"/>
    <xf numFmtId="0" fontId="61" fillId="54" borderId="0"/>
    <xf numFmtId="0" fontId="61" fillId="54" borderId="0"/>
    <xf numFmtId="0" fontId="61" fillId="54" borderId="0"/>
    <xf numFmtId="0" fontId="61" fillId="54" borderId="0"/>
    <xf numFmtId="0" fontId="61" fillId="54" borderId="0"/>
    <xf numFmtId="0" fontId="61" fillId="54" borderId="0"/>
    <xf numFmtId="0" fontId="61" fillId="54" borderId="0"/>
    <xf numFmtId="0" fontId="61" fillId="35" borderId="0"/>
    <xf numFmtId="0" fontId="61" fillId="35" borderId="0"/>
    <xf numFmtId="0" fontId="61" fillId="35" borderId="0"/>
    <xf numFmtId="0" fontId="61" fillId="35" borderId="0"/>
    <xf numFmtId="0" fontId="61" fillId="35" borderId="0"/>
    <xf numFmtId="0" fontId="61" fillId="35" borderId="0"/>
    <xf numFmtId="0" fontId="61" fillId="35" borderId="0"/>
    <xf numFmtId="0" fontId="61" fillId="35" borderId="0"/>
    <xf numFmtId="0" fontId="61" fillId="35" borderId="0"/>
    <xf numFmtId="0" fontId="61" fillId="35" borderId="0"/>
    <xf numFmtId="0" fontId="61" fillId="35" borderId="0"/>
    <xf numFmtId="0" fontId="61" fillId="35" borderId="0"/>
    <xf numFmtId="0" fontId="61" fillId="35" borderId="0"/>
    <xf numFmtId="0" fontId="61" fillId="39" borderId="0"/>
    <xf numFmtId="0" fontId="61" fillId="39" borderId="0"/>
    <xf numFmtId="0" fontId="61" fillId="39" borderId="0"/>
    <xf numFmtId="0" fontId="61" fillId="39" borderId="0"/>
    <xf numFmtId="0" fontId="61" fillId="39" borderId="0"/>
    <xf numFmtId="0" fontId="61" fillId="39" borderId="0"/>
    <xf numFmtId="0" fontId="61" fillId="39" borderId="0"/>
    <xf numFmtId="0" fontId="61" fillId="39" borderId="0"/>
    <xf numFmtId="0" fontId="61" fillId="39" borderId="0"/>
    <xf numFmtId="0" fontId="61" fillId="39" borderId="0"/>
    <xf numFmtId="0" fontId="61" fillId="39" borderId="0"/>
    <xf numFmtId="0" fontId="61" fillId="39" borderId="0"/>
    <xf numFmtId="0" fontId="61" fillId="39" borderId="0"/>
    <xf numFmtId="0" fontId="61" fillId="43" borderId="0"/>
    <xf numFmtId="0" fontId="61" fillId="43" borderId="0"/>
    <xf numFmtId="0" fontId="61" fillId="43" borderId="0"/>
    <xf numFmtId="0" fontId="61" fillId="43" borderId="0"/>
    <xf numFmtId="0" fontId="61" fillId="43" borderId="0"/>
    <xf numFmtId="0" fontId="61" fillId="43" borderId="0"/>
    <xf numFmtId="0" fontId="61" fillId="43" borderId="0"/>
    <xf numFmtId="0" fontId="61" fillId="43" borderId="0"/>
    <xf numFmtId="0" fontId="61" fillId="43" borderId="0"/>
    <xf numFmtId="0" fontId="61" fillId="43" borderId="0"/>
    <xf numFmtId="0" fontId="61" fillId="43" borderId="0"/>
    <xf numFmtId="0" fontId="61" fillId="43" borderId="0"/>
    <xf numFmtId="0" fontId="61" fillId="43" borderId="0"/>
    <xf numFmtId="0" fontId="61" fillId="47" borderId="0"/>
    <xf numFmtId="0" fontId="61" fillId="47" borderId="0"/>
    <xf numFmtId="0" fontId="61" fillId="47" borderId="0"/>
    <xf numFmtId="0" fontId="61" fillId="47" borderId="0"/>
    <xf numFmtId="0" fontId="61" fillId="47" borderId="0"/>
    <xf numFmtId="0" fontId="61" fillId="47" borderId="0"/>
    <xf numFmtId="0" fontId="61" fillId="47" borderId="0"/>
    <xf numFmtId="0" fontId="61" fillId="47" borderId="0"/>
    <xf numFmtId="0" fontId="61" fillId="47" borderId="0"/>
    <xf numFmtId="0" fontId="61" fillId="47" borderId="0"/>
    <xf numFmtId="0" fontId="61" fillId="47" borderId="0"/>
    <xf numFmtId="0" fontId="61" fillId="47" borderId="0"/>
    <xf numFmtId="0" fontId="61" fillId="47" borderId="0"/>
    <xf numFmtId="0" fontId="61" fillId="51" borderId="0"/>
    <xf numFmtId="0" fontId="61" fillId="51" borderId="0"/>
    <xf numFmtId="0" fontId="61" fillId="51" borderId="0"/>
    <xf numFmtId="0" fontId="61" fillId="51" borderId="0"/>
    <xf numFmtId="0" fontId="61" fillId="51" borderId="0"/>
    <xf numFmtId="0" fontId="61" fillId="51" borderId="0"/>
    <xf numFmtId="0" fontId="61" fillId="51" borderId="0"/>
    <xf numFmtId="0" fontId="61" fillId="51" borderId="0"/>
    <xf numFmtId="0" fontId="61" fillId="51" borderId="0"/>
    <xf numFmtId="0" fontId="61" fillId="51" borderId="0"/>
    <xf numFmtId="0" fontId="61" fillId="51" borderId="0"/>
    <xf numFmtId="0" fontId="61" fillId="51" borderId="0"/>
    <xf numFmtId="0" fontId="61" fillId="51" borderId="0"/>
    <xf numFmtId="0" fontId="61" fillId="55" borderId="0"/>
    <xf numFmtId="0" fontId="61" fillId="55" borderId="0"/>
    <xf numFmtId="0" fontId="61" fillId="55" borderId="0"/>
    <xf numFmtId="0" fontId="61" fillId="55" borderId="0"/>
    <xf numFmtId="0" fontId="61" fillId="55" borderId="0"/>
    <xf numFmtId="0" fontId="61" fillId="55" borderId="0"/>
    <xf numFmtId="0" fontId="61" fillId="55" borderId="0"/>
    <xf numFmtId="0" fontId="61" fillId="55" borderId="0"/>
    <xf numFmtId="0" fontId="61" fillId="55" borderId="0"/>
    <xf numFmtId="0" fontId="61" fillId="55" borderId="0"/>
    <xf numFmtId="0" fontId="61" fillId="55" borderId="0"/>
    <xf numFmtId="0" fontId="61" fillId="55" borderId="0"/>
    <xf numFmtId="0" fontId="61" fillId="55" borderId="0"/>
    <xf numFmtId="0" fontId="78" fillId="36" borderId="0"/>
    <xf numFmtId="0" fontId="78" fillId="40" borderId="0"/>
    <xf numFmtId="0" fontId="78" fillId="44" borderId="0"/>
    <xf numFmtId="0" fontId="78" fillId="48" borderId="0"/>
    <xf numFmtId="0" fontId="78" fillId="52" borderId="0"/>
    <xf numFmtId="0" fontId="78" fillId="56" borderId="0"/>
    <xf numFmtId="166" fontId="80" fillId="0" borderId="0"/>
    <xf numFmtId="166" fontId="80" fillId="0" borderId="0"/>
    <xf numFmtId="166" fontId="80" fillId="0" borderId="0"/>
    <xf numFmtId="166" fontId="80" fillId="0" borderId="0"/>
    <xf numFmtId="166" fontId="80" fillId="0" borderId="0"/>
    <xf numFmtId="166" fontId="80" fillId="0" borderId="0"/>
    <xf numFmtId="166" fontId="80" fillId="0" borderId="0"/>
    <xf numFmtId="166" fontId="80" fillId="0" borderId="0"/>
    <xf numFmtId="166" fontId="80" fillId="0" borderId="0"/>
    <xf numFmtId="166" fontId="80" fillId="0" borderId="0"/>
    <xf numFmtId="166" fontId="80" fillId="0" borderId="0"/>
    <xf numFmtId="166" fontId="12" fillId="0" borderId="0"/>
    <xf numFmtId="166" fontId="80" fillId="0" borderId="0"/>
    <xf numFmtId="166" fontId="80" fillId="0" borderId="0"/>
    <xf numFmtId="166" fontId="80" fillId="0" borderId="0"/>
    <xf numFmtId="166" fontId="80" fillId="0" borderId="0"/>
    <xf numFmtId="166" fontId="80" fillId="0" borderId="0"/>
    <xf numFmtId="0" fontId="81" fillId="57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0" fillId="58" borderId="24"/>
    <xf numFmtId="0" fontId="82" fillId="0" borderId="0"/>
  </cellStyleXfs>
  <cellXfs count="715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0" fontId="3" fillId="0" borderId="0" pivotButton="0" quotePrefix="0" xfId="0"/>
    <xf numFmtId="0" fontId="4" fillId="2" borderId="1" applyAlignment="1" pivotButton="0" quotePrefix="0" xfId="0">
      <alignment horizontal="center"/>
    </xf>
    <xf numFmtId="0" fontId="4" fillId="2" borderId="1" applyAlignment="1" pivotButton="0" quotePrefix="0" xfId="0">
      <alignment horizontal="right"/>
    </xf>
    <xf numFmtId="164" fontId="1" fillId="0" borderId="0" pivotButton="0" quotePrefix="0" xfId="0"/>
    <xf numFmtId="165" fontId="1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2" applyAlignment="1" pivotButton="0" quotePrefix="0" xfId="0">
      <alignment horizontal="center" vertical="center"/>
    </xf>
    <xf numFmtId="0" fontId="9" fillId="0" borderId="3" applyAlignment="1" pivotButton="0" quotePrefix="0" xfId="0">
      <alignment horizontal="center" vertical="center"/>
    </xf>
    <xf numFmtId="0" fontId="10" fillId="0" borderId="0" applyAlignment="1" pivotButton="0" quotePrefix="0" xfId="0">
      <alignment horizontal="center" wrapText="1"/>
    </xf>
    <xf numFmtId="0" fontId="11" fillId="0" borderId="0" pivotButton="0" quotePrefix="0" xfId="0"/>
    <xf numFmtId="0" fontId="10" fillId="0" borderId="0" pivotButton="0" quotePrefix="0" xfId="0"/>
    <xf numFmtId="166" fontId="6" fillId="0" borderId="0" pivotButton="0" quotePrefix="0" xfId="0"/>
    <xf numFmtId="166" fontId="6" fillId="0" borderId="4" pivotButton="0" quotePrefix="0" xfId="0"/>
    <xf numFmtId="2" fontId="6" fillId="0" borderId="0" pivotButton="0" quotePrefix="0" xfId="0"/>
    <xf numFmtId="0" fontId="9" fillId="0" borderId="5" applyAlignment="1" pivotButton="0" quotePrefix="0" xfId="0">
      <alignment horizontal="center" vertical="center"/>
    </xf>
    <xf numFmtId="167" fontId="10" fillId="0" borderId="0" applyAlignment="1" pivotButton="0" quotePrefix="0" xfId="0">
      <alignment horizontal="center" wrapText="1"/>
    </xf>
    <xf numFmtId="0" fontId="10" fillId="0" borderId="2" applyAlignment="1" pivotButton="0" quotePrefix="0" xfId="0">
      <alignment horizontal="center" vertical="center"/>
    </xf>
    <xf numFmtId="0" fontId="10" fillId="0" borderId="3" applyAlignment="1" pivotButton="0" quotePrefix="0" xfId="0">
      <alignment horizontal="center" vertical="center"/>
    </xf>
    <xf numFmtId="0" fontId="10" fillId="0" borderId="5" applyAlignment="1" pivotButton="0" quotePrefix="0" xfId="0">
      <alignment horizontal="center" vertical="center"/>
    </xf>
    <xf numFmtId="167" fontId="10" fillId="0" borderId="0" applyAlignment="1" pivotButton="0" quotePrefix="0" xfId="0">
      <alignment horizontal="center"/>
    </xf>
    <xf numFmtId="167" fontId="10" fillId="0" borderId="0" pivotButton="0" quotePrefix="0" xfId="0"/>
    <xf numFmtId="166" fontId="6" fillId="0" borderId="0" pivotButton="0" quotePrefix="0" xfId="2"/>
    <xf numFmtId="0" fontId="12" fillId="0" borderId="0" pivotButton="0" quotePrefix="0" xfId="0"/>
    <xf numFmtId="167" fontId="13" fillId="0" borderId="0" pivotButton="0" quotePrefix="0" xfId="0"/>
    <xf numFmtId="0" fontId="14" fillId="3" borderId="0" pivotButton="0" quotePrefix="0" xfId="0"/>
    <xf numFmtId="0" fontId="0" fillId="0" borderId="6" pivotButton="0" quotePrefix="0" xfId="0"/>
    <xf numFmtId="0" fontId="14" fillId="4" borderId="0" pivotButton="0" quotePrefix="0" xfId="0"/>
    <xf numFmtId="0" fontId="15" fillId="3" borderId="0" pivotButton="0" quotePrefix="0" xfId="0"/>
    <xf numFmtId="0" fontId="13" fillId="0" borderId="0" pivotButton="0" quotePrefix="0" xfId="0"/>
    <xf numFmtId="0" fontId="16" fillId="0" borderId="0" pivotButton="0" quotePrefix="0" xfId="0"/>
    <xf numFmtId="0" fontId="16" fillId="0" borderId="6" pivotButton="0" quotePrefix="0" xfId="0"/>
    <xf numFmtId="0" fontId="0" fillId="3" borderId="7" pivotButton="0" quotePrefix="0" xfId="0"/>
    <xf numFmtId="0" fontId="0" fillId="3" borderId="0" pivotButton="0" quotePrefix="0" xfId="0"/>
    <xf numFmtId="168" fontId="0" fillId="3" borderId="0" pivotButton="0" quotePrefix="0" xfId="0"/>
    <xf numFmtId="0" fontId="0" fillId="4" borderId="7" pivotButton="0" quotePrefix="0" xfId="0"/>
    <xf numFmtId="0" fontId="0" fillId="4" borderId="0" pivotButton="0" quotePrefix="0" xfId="0"/>
    <xf numFmtId="168" fontId="0" fillId="4" borderId="0" pivotButton="0" quotePrefix="0" xfId="0"/>
    <xf numFmtId="168" fontId="14" fillId="4" borderId="0" pivotButton="0" quotePrefix="0" xfId="0"/>
    <xf numFmtId="168" fontId="14" fillId="3" borderId="4" pivotButton="0" quotePrefix="0" xfId="0"/>
    <xf numFmtId="0" fontId="17" fillId="0" borderId="0" pivotButton="0" quotePrefix="0" xfId="0"/>
    <xf numFmtId="0" fontId="0" fillId="0" borderId="0" pivotButton="0" quotePrefix="0" xfId="0"/>
    <xf numFmtId="0" fontId="0" fillId="0" borderId="0" applyAlignment="1" pivotButton="0" quotePrefix="0" xfId="0">
      <alignment vertical="top"/>
    </xf>
    <xf numFmtId="0" fontId="13" fillId="0" borderId="0" applyAlignment="1" pivotButton="0" quotePrefix="0" xfId="0">
      <alignment vertical="top"/>
    </xf>
    <xf numFmtId="0" fontId="0" fillId="0" borderId="7" pivotButton="0" quotePrefix="0" xfId="0"/>
    <xf numFmtId="168" fontId="13" fillId="0" borderId="0" pivotButton="0" quotePrefix="0" xfId="0"/>
    <xf numFmtId="0" fontId="13" fillId="0" borderId="7" pivotButton="0" quotePrefix="0" xfId="0"/>
    <xf numFmtId="0" fontId="13" fillId="0" borderId="0" pivotButton="0" quotePrefix="0" xfId="0"/>
    <xf numFmtId="168" fontId="0" fillId="0" borderId="0" pivotButton="0" quotePrefix="0" xfId="0"/>
    <xf numFmtId="169" fontId="13" fillId="0" borderId="0" pivotButton="0" quotePrefix="0" xfId="0"/>
    <xf numFmtId="169" fontId="0" fillId="0" borderId="0" pivotButton="0" quotePrefix="0" xfId="0"/>
    <xf numFmtId="167" fontId="18" fillId="0" borderId="0" applyAlignment="1" pivotButton="0" quotePrefix="0" xfId="0">
      <alignment horizontal="left"/>
    </xf>
    <xf numFmtId="0" fontId="18" fillId="0" borderId="8" applyAlignment="1" pivotButton="0" quotePrefix="0" xfId="0">
      <alignment horizontal="left"/>
    </xf>
    <xf numFmtId="0" fontId="8" fillId="5" borderId="2" applyAlignment="1" pivotButton="0" quotePrefix="0" xfId="0">
      <alignment horizontal="center"/>
    </xf>
    <xf numFmtId="0" fontId="8" fillId="5" borderId="3" applyAlignment="1" pivotButton="0" quotePrefix="0" xfId="0">
      <alignment horizontal="center"/>
    </xf>
    <xf numFmtId="0" fontId="8" fillId="5" borderId="5" applyAlignment="1" pivotButton="0" quotePrefix="0" xfId="0">
      <alignment horizontal="center"/>
    </xf>
    <xf numFmtId="0" fontId="19" fillId="0" borderId="0" pivotButton="0" quotePrefix="0" xfId="0"/>
    <xf numFmtId="0" fontId="8" fillId="6" borderId="2" applyAlignment="1" pivotButton="0" quotePrefix="0" xfId="0">
      <alignment horizontal="center"/>
    </xf>
    <xf numFmtId="0" fontId="8" fillId="6" borderId="3" applyAlignment="1" pivotButton="0" quotePrefix="0" xfId="0">
      <alignment horizontal="center"/>
    </xf>
    <xf numFmtId="0" fontId="20" fillId="0" borderId="0" applyAlignment="1" pivotButton="0" quotePrefix="0" xfId="0">
      <alignment horizontal="left"/>
    </xf>
    <xf numFmtId="0" fontId="3" fillId="5" borderId="0" applyAlignment="1" pivotButton="0" quotePrefix="0" xfId="0">
      <alignment horizontal="center"/>
    </xf>
    <xf numFmtId="0" fontId="10" fillId="5" borderId="0" applyAlignment="1" pivotButton="0" quotePrefix="0" xfId="0">
      <alignment horizontal="center" wrapText="1"/>
    </xf>
    <xf numFmtId="0" fontId="3" fillId="6" borderId="0" applyAlignment="1" pivotButton="0" quotePrefix="0" xfId="0">
      <alignment horizontal="center"/>
    </xf>
    <xf numFmtId="0" fontId="10" fillId="6" borderId="0" applyAlignment="1" pivotButton="0" quotePrefix="0" xfId="0">
      <alignment horizontal="center" wrapText="1"/>
    </xf>
    <xf numFmtId="0" fontId="3" fillId="0" borderId="0" applyAlignment="1" pivotButton="0" quotePrefix="0" xfId="0">
      <alignment horizontal="center" vertical="center"/>
    </xf>
    <xf numFmtId="170" fontId="3" fillId="5" borderId="0" applyAlignment="1" pivotButton="0" quotePrefix="0" xfId="0">
      <alignment horizontal="center"/>
    </xf>
    <xf numFmtId="0" fontId="10" fillId="5" borderId="0" applyAlignment="1" pivotButton="0" quotePrefix="0" xfId="0">
      <alignment horizontal="center"/>
    </xf>
    <xf numFmtId="170" fontId="3" fillId="6" borderId="0" applyAlignment="1" pivotButton="0" quotePrefix="0" xfId="0">
      <alignment horizontal="center"/>
    </xf>
    <xf numFmtId="0" fontId="21" fillId="0" borderId="0" applyAlignment="1" pivotButton="0" quotePrefix="0" xfId="0">
      <alignment horizontal="center" vertical="center"/>
    </xf>
    <xf numFmtId="171" fontId="1" fillId="0" borderId="0" applyAlignment="1" pivotButton="0" quotePrefix="0" xfId="2">
      <alignment horizontal="center" vertical="center"/>
    </xf>
    <xf numFmtId="0" fontId="1" fillId="0" borderId="0" applyAlignment="1" pivotButton="0" quotePrefix="0" xfId="0">
      <alignment horizontal="center" vertical="center"/>
    </xf>
    <xf numFmtId="172" fontId="1" fillId="0" borderId="0" applyAlignment="1" pivotButton="0" quotePrefix="0" xfId="2">
      <alignment horizontal="center" vertical="center"/>
    </xf>
    <xf numFmtId="171" fontId="1" fillId="5" borderId="9" applyAlignment="1" pivotButton="0" quotePrefix="0" xfId="2">
      <alignment horizontal="center" vertical="center"/>
    </xf>
    <xf numFmtId="0" fontId="1" fillId="5" borderId="9" applyAlignment="1" pivotButton="0" quotePrefix="0" xfId="0">
      <alignment horizontal="center" vertical="center"/>
    </xf>
    <xf numFmtId="172" fontId="1" fillId="0" borderId="9" applyAlignment="1" pivotButton="0" quotePrefix="0" xfId="2">
      <alignment horizontal="center" vertical="center"/>
    </xf>
    <xf numFmtId="171" fontId="1" fillId="7" borderId="9" applyAlignment="1" pivotButton="0" quotePrefix="0" xfId="2">
      <alignment horizontal="center" vertical="center"/>
    </xf>
    <xf numFmtId="0" fontId="1" fillId="7" borderId="9" applyAlignment="1" pivotButton="0" quotePrefix="0" xfId="0">
      <alignment horizontal="center" vertical="center"/>
    </xf>
    <xf numFmtId="171" fontId="1" fillId="0" borderId="0" applyAlignment="1" pivotButton="0" quotePrefix="0" xfId="0">
      <alignment horizontal="center" vertical="center"/>
    </xf>
    <xf numFmtId="171" fontId="1" fillId="5" borderId="9" applyAlignment="1" pivotButton="0" quotePrefix="0" xfId="0">
      <alignment horizontal="center" vertical="center"/>
    </xf>
    <xf numFmtId="171" fontId="1" fillId="7" borderId="9" applyAlignment="1" pivotButton="0" quotePrefix="0" xfId="0">
      <alignment horizontal="center" vertical="center"/>
    </xf>
    <xf numFmtId="9" fontId="22" fillId="0" borderId="0" applyAlignment="1" pivotButton="0" quotePrefix="0" xfId="3">
      <alignment horizontal="center"/>
    </xf>
    <xf numFmtId="171" fontId="3" fillId="5" borderId="10" applyAlignment="1" pivotButton="0" quotePrefix="0" xfId="2">
      <alignment horizontal="center" vertical="center"/>
    </xf>
    <xf numFmtId="173" fontId="3" fillId="5" borderId="10" applyAlignment="1" pivotButton="0" quotePrefix="0" xfId="1">
      <alignment horizontal="center" vertical="center"/>
    </xf>
    <xf numFmtId="171" fontId="3" fillId="6" borderId="10" applyAlignment="1" pivotButton="0" quotePrefix="0" xfId="2">
      <alignment horizontal="center" vertical="center"/>
    </xf>
    <xf numFmtId="173" fontId="3" fillId="6" borderId="10" applyAlignment="1" pivotButton="0" quotePrefix="0" xfId="1">
      <alignment horizontal="center" vertical="center"/>
    </xf>
    <xf numFmtId="0" fontId="1" fillId="0" borderId="0" applyAlignment="1" pivotButton="0" quotePrefix="0" xfId="2">
      <alignment horizontal="center" vertical="center"/>
    </xf>
    <xf numFmtId="0" fontId="1" fillId="5" borderId="9" applyAlignment="1" pivotButton="0" quotePrefix="0" xfId="2">
      <alignment horizontal="center" vertical="center"/>
    </xf>
    <xf numFmtId="0" fontId="3" fillId="0" borderId="0" applyAlignment="1" pivotButton="0" quotePrefix="0" xfId="0">
      <alignment horizontal="center"/>
    </xf>
    <xf numFmtId="174" fontId="1" fillId="0" borderId="0" applyAlignment="1" pivotButton="0" quotePrefix="0" xfId="2">
      <alignment horizontal="center" vertical="center"/>
    </xf>
    <xf numFmtId="1" fontId="3" fillId="0" borderId="10" applyAlignment="1" pivotButton="0" quotePrefix="0" xfId="0">
      <alignment horizontal="center" vertical="center"/>
    </xf>
    <xf numFmtId="171" fontId="3" fillId="5" borderId="10" applyAlignment="1" pivotButton="0" quotePrefix="0" xfId="0">
      <alignment horizontal="center" vertical="center"/>
    </xf>
    <xf numFmtId="171" fontId="3" fillId="7" borderId="10" applyAlignment="1" pivotButton="0" quotePrefix="0" xfId="0">
      <alignment horizontal="center" vertical="center"/>
    </xf>
    <xf numFmtId="0" fontId="23" fillId="0" borderId="0" applyAlignment="1" pivotButton="0" quotePrefix="0" xfId="0">
      <alignment horizontal="center" vertical="center"/>
    </xf>
    <xf numFmtId="2" fontId="23" fillId="0" borderId="0" applyAlignment="1" pivotButton="0" quotePrefix="0" xfId="0">
      <alignment horizontal="center" vertical="center"/>
    </xf>
    <xf numFmtId="0" fontId="8" fillId="6" borderId="5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8" fillId="0" borderId="0" pivotButton="0" quotePrefix="0" xfId="0"/>
    <xf numFmtId="0" fontId="8" fillId="8" borderId="2" applyAlignment="1" pivotButton="0" quotePrefix="0" xfId="0">
      <alignment horizontal="center"/>
    </xf>
    <xf numFmtId="0" fontId="24" fillId="9" borderId="0" applyAlignment="1" pivotButton="0" quotePrefix="0" xfId="0">
      <alignment horizontal="center" wrapText="1"/>
    </xf>
    <xf numFmtId="0" fontId="3" fillId="8" borderId="0" applyAlignment="1" pivotButton="0" quotePrefix="0" xfId="0">
      <alignment horizontal="center"/>
    </xf>
    <xf numFmtId="0" fontId="10" fillId="6" borderId="0" applyAlignment="1" pivotButton="0" quotePrefix="0" xfId="0">
      <alignment horizontal="center"/>
    </xf>
    <xf numFmtId="0" fontId="10" fillId="0" borderId="0" applyAlignment="1" pivotButton="0" quotePrefix="0" xfId="0">
      <alignment horizontal="center"/>
    </xf>
    <xf numFmtId="0" fontId="10" fillId="9" borderId="0" applyAlignment="1" pivotButton="0" quotePrefix="0" xfId="0">
      <alignment horizontal="center"/>
    </xf>
    <xf numFmtId="170" fontId="3" fillId="8" borderId="0" applyAlignment="1" pivotButton="0" quotePrefix="0" xfId="0">
      <alignment horizontal="center"/>
    </xf>
    <xf numFmtId="175" fontId="1" fillId="0" borderId="0" pivotButton="0" quotePrefix="0" xfId="0"/>
    <xf numFmtId="173" fontId="25" fillId="0" borderId="0" pivotButton="0" quotePrefix="0" xfId="1"/>
    <xf numFmtId="175" fontId="1" fillId="0" borderId="0" pivotButton="0" quotePrefix="0" xfId="2"/>
    <xf numFmtId="171" fontId="1" fillId="0" borderId="0" pivotButton="0" quotePrefix="0" xfId="0"/>
    <xf numFmtId="173" fontId="1" fillId="0" borderId="0" pivotButton="0" quotePrefix="0" xfId="1"/>
    <xf numFmtId="175" fontId="25" fillId="0" borderId="0" pivotButton="0" quotePrefix="0" xfId="2"/>
    <xf numFmtId="171" fontId="1" fillId="8" borderId="9" applyAlignment="1" pivotButton="0" quotePrefix="0" xfId="0">
      <alignment horizontal="center" vertical="center"/>
    </xf>
    <xf numFmtId="0" fontId="1" fillId="8" borderId="9" applyAlignment="1" pivotButton="0" quotePrefix="0" xfId="0">
      <alignment horizontal="center" vertical="center"/>
    </xf>
    <xf numFmtId="173" fontId="21" fillId="0" borderId="2" pivotButton="0" quotePrefix="0" xfId="0"/>
    <xf numFmtId="0" fontId="1" fillId="0" borderId="3" pivotButton="0" quotePrefix="0" xfId="0"/>
    <xf numFmtId="175" fontId="3" fillId="0" borderId="5" pivotButton="0" quotePrefix="0" xfId="0"/>
    <xf numFmtId="171" fontId="3" fillId="8" borderId="10" applyAlignment="1" pivotButton="0" quotePrefix="0" xfId="2">
      <alignment horizontal="center" vertical="center"/>
    </xf>
    <xf numFmtId="171" fontId="3" fillId="8" borderId="10" applyAlignment="1" pivotButton="0" quotePrefix="0" xfId="0">
      <alignment horizontal="center" vertical="center"/>
    </xf>
    <xf numFmtId="1" fontId="1" fillId="0" borderId="0" applyAlignment="1" pivotButton="0" quotePrefix="0" xfId="0">
      <alignment horizontal="center" vertical="center"/>
    </xf>
    <xf numFmtId="175" fontId="1" fillId="0" borderId="10" pivotButton="0" quotePrefix="0" xfId="2"/>
    <xf numFmtId="0" fontId="8" fillId="8" borderId="3" applyAlignment="1" pivotButton="0" quotePrefix="0" xfId="0">
      <alignment horizontal="center"/>
    </xf>
    <xf numFmtId="0" fontId="8" fillId="8" borderId="5" applyAlignment="1" pivotButton="0" quotePrefix="0" xfId="0">
      <alignment horizontal="center"/>
    </xf>
    <xf numFmtId="0" fontId="10" fillId="8" borderId="0" applyAlignment="1" pivotButton="0" quotePrefix="0" xfId="0">
      <alignment horizontal="center" wrapText="1"/>
    </xf>
    <xf numFmtId="0" fontId="10" fillId="9" borderId="0" applyAlignment="1" pivotButton="0" quotePrefix="0" xfId="0">
      <alignment horizontal="center" wrapText="1"/>
    </xf>
    <xf numFmtId="0" fontId="10" fillId="8" borderId="0" applyAlignment="1" pivotButton="0" quotePrefix="0" xfId="0">
      <alignment horizontal="center"/>
    </xf>
    <xf numFmtId="0" fontId="1" fillId="9" borderId="0" pivotButton="0" quotePrefix="0" xfId="0"/>
    <xf numFmtId="0" fontId="3" fillId="9" borderId="0" applyAlignment="1" pivotButton="0" quotePrefix="0" xfId="0">
      <alignment horizontal="center"/>
    </xf>
    <xf numFmtId="171" fontId="25" fillId="0" borderId="0" pivotButton="0" quotePrefix="0" xfId="0"/>
    <xf numFmtId="171" fontId="25" fillId="0" borderId="9" pivotButton="0" quotePrefix="0" xfId="0"/>
    <xf numFmtId="173" fontId="25" fillId="0" borderId="9" pivotButton="0" quotePrefix="0" xfId="1"/>
    <xf numFmtId="171" fontId="1" fillId="0" borderId="9" pivotButton="0" quotePrefix="0" xfId="0"/>
    <xf numFmtId="173" fontId="1" fillId="0" borderId="9" pivotButton="0" quotePrefix="0" xfId="1"/>
    <xf numFmtId="173" fontId="3" fillId="8" borderId="10" applyAlignment="1" pivotButton="0" quotePrefix="0" xfId="1">
      <alignment horizontal="center" vertical="center"/>
    </xf>
    <xf numFmtId="171" fontId="1" fillId="0" borderId="10" pivotButton="0" quotePrefix="0" xfId="0"/>
    <xf numFmtId="173" fontId="25" fillId="0" borderId="10" pivotButton="0" quotePrefix="0" xfId="1"/>
    <xf numFmtId="171" fontId="1" fillId="0" borderId="4" pivotButton="0" quotePrefix="0" xfId="0"/>
    <xf numFmtId="2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1" fillId="0" borderId="9" pivotButton="0" quotePrefix="0" xfId="0"/>
    <xf numFmtId="172" fontId="1" fillId="9" borderId="0" pivotButton="0" quotePrefix="0" xfId="2"/>
    <xf numFmtId="172" fontId="1" fillId="0" borderId="0" pivotButton="0" quotePrefix="0" xfId="2"/>
    <xf numFmtId="0" fontId="1" fillId="0" borderId="0" applyAlignment="1" pivotButton="0" quotePrefix="0" xfId="0">
      <alignment horizontal="center"/>
    </xf>
    <xf numFmtId="175" fontId="1" fillId="0" borderId="9" pivotButton="0" quotePrefix="0" xfId="0"/>
    <xf numFmtId="0" fontId="1" fillId="0" borderId="9" applyAlignment="1" pivotButton="0" quotePrefix="0" xfId="0">
      <alignment horizontal="center"/>
    </xf>
    <xf numFmtId="0" fontId="22" fillId="0" borderId="0" pivotButton="0" quotePrefix="0" xfId="0"/>
    <xf numFmtId="0" fontId="1" fillId="0" borderId="4" applyAlignment="1" pivotButton="0" quotePrefix="0" xfId="0">
      <alignment horizontal="center"/>
    </xf>
    <xf numFmtId="173" fontId="1" fillId="0" borderId="11" applyAlignment="1" pivotButton="0" quotePrefix="0" xfId="0">
      <alignment horizontal="center"/>
    </xf>
    <xf numFmtId="9" fontId="22" fillId="0" borderId="11" applyAlignment="1" pivotButton="0" quotePrefix="0" xfId="3">
      <alignment horizontal="center"/>
    </xf>
    <xf numFmtId="0" fontId="1" fillId="0" borderId="11" pivotButton="0" quotePrefix="0" xfId="0"/>
    <xf numFmtId="0" fontId="1" fillId="0" borderId="6" pivotButton="0" quotePrefix="0" xfId="0"/>
    <xf numFmtId="176" fontId="1" fillId="9" borderId="0" pivotButton="0" quotePrefix="0" xfId="0"/>
    <xf numFmtId="166" fontId="1" fillId="0" borderId="0" pivotButton="0" quotePrefix="0" xfId="2"/>
    <xf numFmtId="0" fontId="23" fillId="5" borderId="9" applyAlignment="1" pivotButton="0" quotePrefix="0" xfId="0">
      <alignment horizontal="center" vertical="center"/>
    </xf>
    <xf numFmtId="171" fontId="23" fillId="0" borderId="0" applyAlignment="1" pivotButton="0" quotePrefix="0" xfId="0">
      <alignment horizontal="center" vertical="center"/>
    </xf>
    <xf numFmtId="171" fontId="23" fillId="5" borderId="9" applyAlignment="1" pivotButton="0" quotePrefix="0" xfId="0">
      <alignment horizontal="center" vertical="center"/>
    </xf>
    <xf numFmtId="171" fontId="23" fillId="0" borderId="9" applyAlignment="1" pivotButton="0" quotePrefix="0" xfId="0">
      <alignment horizontal="center" vertical="center"/>
    </xf>
    <xf numFmtId="0" fontId="23" fillId="0" borderId="9" applyAlignment="1" pivotButton="0" quotePrefix="0" xfId="0">
      <alignment horizontal="center" vertical="center"/>
    </xf>
    <xf numFmtId="171" fontId="23" fillId="10" borderId="9" applyAlignment="1" pivotButton="0" quotePrefix="0" xfId="0">
      <alignment horizontal="center" vertical="center"/>
    </xf>
    <xf numFmtId="0" fontId="23" fillId="10" borderId="9" applyAlignment="1" pivotButton="0" quotePrefix="0" xfId="0">
      <alignment horizontal="center" vertical="center"/>
    </xf>
    <xf numFmtId="1" fontId="23" fillId="0" borderId="0" applyAlignment="1" pivotButton="0" quotePrefix="0" xfId="0">
      <alignment horizontal="center" vertical="center"/>
    </xf>
    <xf numFmtId="171" fontId="3" fillId="0" borderId="10" applyAlignment="1" pivotButton="0" quotePrefix="0" xfId="2">
      <alignment horizontal="center" vertical="center"/>
    </xf>
    <xf numFmtId="0" fontId="3" fillId="0" borderId="10" applyAlignment="1" pivotButton="0" quotePrefix="0" xfId="2">
      <alignment horizontal="center" vertical="center"/>
    </xf>
    <xf numFmtId="171" fontId="1" fillId="0" borderId="9" applyAlignment="1" pivotButton="0" quotePrefix="0" xfId="2">
      <alignment horizontal="center" vertical="center"/>
    </xf>
    <xf numFmtId="0" fontId="1" fillId="0" borderId="9" applyAlignment="1" pivotButton="0" quotePrefix="0" xfId="2">
      <alignment horizontal="center" vertical="center"/>
    </xf>
    <xf numFmtId="171" fontId="1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174" fontId="1" fillId="0" borderId="0" applyAlignment="1" pivotButton="0" quotePrefix="0" xfId="0">
      <alignment horizontal="center" vertical="center"/>
    </xf>
    <xf numFmtId="171" fontId="3" fillId="0" borderId="10" applyAlignment="1" pivotButton="0" quotePrefix="0" xfId="0">
      <alignment horizontal="center" vertical="center"/>
    </xf>
    <xf numFmtId="177" fontId="23" fillId="0" borderId="0" applyAlignment="1" pivotButton="0" quotePrefix="0" xfId="0">
      <alignment horizontal="center" vertical="center"/>
    </xf>
    <xf numFmtId="175" fontId="1" fillId="0" borderId="12" pivotButton="0" quotePrefix="0" xfId="2"/>
    <xf numFmtId="175" fontId="1" fillId="0" borderId="13" pivotButton="0" quotePrefix="0" xfId="2"/>
    <xf numFmtId="175" fontId="1" fillId="0" borderId="14" pivotButton="0" quotePrefix="0" xfId="2"/>
    <xf numFmtId="9" fontId="22" fillId="0" borderId="13" applyAlignment="1" pivotButton="0" quotePrefix="0" xfId="3">
      <alignment horizontal="center"/>
    </xf>
    <xf numFmtId="9" fontId="22" fillId="0" borderId="14" applyAlignment="1" pivotButton="0" quotePrefix="0" xfId="3">
      <alignment horizontal="center"/>
    </xf>
    <xf numFmtId="175" fontId="1" fillId="0" borderId="15" pivotButton="0" quotePrefix="0" xfId="2"/>
    <xf numFmtId="173" fontId="3" fillId="0" borderId="0" pivotButton="0" quotePrefix="0" xfId="0"/>
    <xf numFmtId="175" fontId="3" fillId="0" borderId="0" pivotButton="0" quotePrefix="0" xfId="0"/>
    <xf numFmtId="175" fontId="25" fillId="0" borderId="13" pivotButton="0" quotePrefix="0" xfId="2"/>
    <xf numFmtId="175" fontId="25" fillId="0" borderId="14" pivotButton="0" quotePrefix="0" xfId="2"/>
    <xf numFmtId="171" fontId="21" fillId="0" borderId="0" pivotButton="0" quotePrefix="0" xfId="0"/>
    <xf numFmtId="171" fontId="1" fillId="0" borderId="13" pivotButton="0" quotePrefix="0" xfId="0"/>
    <xf numFmtId="171" fontId="1" fillId="0" borderId="14" pivotButton="0" quotePrefix="0" xfId="0"/>
    <xf numFmtId="171" fontId="1" fillId="0" borderId="15" pivotButton="0" quotePrefix="0" xfId="0"/>
    <xf numFmtId="0" fontId="3" fillId="0" borderId="10" applyAlignment="1" pivotButton="0" quotePrefix="0" xfId="0">
      <alignment horizontal="center" vertical="center"/>
    </xf>
    <xf numFmtId="171" fontId="1" fillId="0" borderId="16" pivotButton="0" quotePrefix="0" xfId="0"/>
    <xf numFmtId="171" fontId="25" fillId="0" borderId="4" pivotButton="0" quotePrefix="0" xfId="0"/>
    <xf numFmtId="177" fontId="1" fillId="0" borderId="0" applyAlignment="1" pivotButton="0" quotePrefix="0" xfId="0">
      <alignment horizontal="center" vertical="center"/>
    </xf>
    <xf numFmtId="171" fontId="3" fillId="0" borderId="0" pivotButton="0" quotePrefix="0" xfId="0"/>
    <xf numFmtId="171" fontId="25" fillId="0" borderId="13" pivotButton="0" quotePrefix="0" xfId="0"/>
    <xf numFmtId="171" fontId="25" fillId="0" borderId="14" pivotButton="0" quotePrefix="0" xfId="0"/>
    <xf numFmtId="172" fontId="23" fillId="0" borderId="0" applyAlignment="1" pivotButton="0" quotePrefix="0" xfId="2">
      <alignment horizontal="center" vertical="center"/>
    </xf>
    <xf numFmtId="0" fontId="9" fillId="0" borderId="12" applyAlignment="1" pivotButton="0" quotePrefix="0" xfId="0">
      <alignment horizontal="center" vertical="center"/>
    </xf>
    <xf numFmtId="173" fontId="21" fillId="0" borderId="0" pivotButton="0" quotePrefix="0" xfId="0"/>
    <xf numFmtId="0" fontId="1" fillId="8" borderId="0" pivotButton="0" quotePrefix="0" xfId="0"/>
    <xf numFmtId="173" fontId="10" fillId="0" borderId="2" pivotButton="0" quotePrefix="0" xfId="1"/>
    <xf numFmtId="0" fontId="10" fillId="0" borderId="3" pivotButton="0" quotePrefix="0" xfId="0"/>
    <xf numFmtId="175" fontId="26" fillId="0" borderId="5" pivotButton="0" quotePrefix="0" xfId="2"/>
    <xf numFmtId="171" fontId="10" fillId="0" borderId="2" pivotButton="0" quotePrefix="0" xfId="0"/>
    <xf numFmtId="173" fontId="10" fillId="0" borderId="3" pivotButton="0" quotePrefix="0" xfId="1"/>
    <xf numFmtId="171" fontId="26" fillId="0" borderId="5" pivotButton="0" quotePrefix="0" xfId="0"/>
    <xf numFmtId="9" fontId="27" fillId="0" borderId="13" applyAlignment="1" pivotButton="0" quotePrefix="0" xfId="3">
      <alignment horizontal="center"/>
    </xf>
    <xf numFmtId="9" fontId="27" fillId="0" borderId="14" applyAlignment="1" pivotButton="0" quotePrefix="0" xfId="3">
      <alignment horizontal="center"/>
    </xf>
    <xf numFmtId="171" fontId="1" fillId="10" borderId="9" applyAlignment="1" pivotButton="0" quotePrefix="0" xfId="2">
      <alignment horizontal="center" vertical="center"/>
    </xf>
    <xf numFmtId="173" fontId="21" fillId="0" borderId="17" pivotButton="0" quotePrefix="0" xfId="1"/>
    <xf numFmtId="0" fontId="3" fillId="0" borderId="18" pivotButton="0" quotePrefix="0" xfId="0"/>
    <xf numFmtId="175" fontId="3" fillId="0" borderId="19" pivotButton="0" quotePrefix="0" xfId="2"/>
    <xf numFmtId="173" fontId="21" fillId="0" borderId="20" pivotButton="0" quotePrefix="0" xfId="1"/>
    <xf numFmtId="0" fontId="3" fillId="0" borderId="11" pivotButton="0" quotePrefix="0" xfId="0"/>
    <xf numFmtId="175" fontId="3" fillId="0" borderId="21" pivotButton="0" quotePrefix="0" xfId="2"/>
    <xf numFmtId="173" fontId="16" fillId="0" borderId="2" pivotButton="0" quotePrefix="0" xfId="1"/>
    <xf numFmtId="0" fontId="6" fillId="0" borderId="3" pivotButton="0" quotePrefix="0" xfId="0"/>
    <xf numFmtId="175" fontId="6" fillId="0" borderId="5" pivotButton="0" quotePrefix="0" xfId="2"/>
    <xf numFmtId="0" fontId="25" fillId="0" borderId="0" pivotButton="0" quotePrefix="0" xfId="0"/>
    <xf numFmtId="173" fontId="3" fillId="0" borderId="20" pivotButton="0" quotePrefix="0" xfId="1"/>
    <xf numFmtId="171" fontId="3" fillId="0" borderId="0" applyAlignment="1" pivotButton="0" quotePrefix="0" xfId="0">
      <alignment horizontal="center" vertical="center"/>
    </xf>
    <xf numFmtId="0" fontId="1" fillId="10" borderId="9" applyAlignment="1" pivotButton="0" quotePrefix="0" xfId="0">
      <alignment horizontal="center" vertical="center"/>
    </xf>
    <xf numFmtId="173" fontId="6" fillId="0" borderId="2" pivotButton="0" quotePrefix="0" xfId="1"/>
    <xf numFmtId="173" fontId="1" fillId="0" borderId="13" pivotButton="0" quotePrefix="0" xfId="1"/>
    <xf numFmtId="173" fontId="25" fillId="0" borderId="14" pivotButton="0" quotePrefix="0" xfId="1"/>
    <xf numFmtId="2" fontId="1" fillId="11" borderId="0" applyAlignment="1" pivotButton="0" quotePrefix="0" xfId="0">
      <alignment horizontal="center" vertical="center"/>
    </xf>
    <xf numFmtId="1" fontId="1" fillId="0" borderId="9" applyAlignment="1" pivotButton="0" quotePrefix="0" xfId="0">
      <alignment horizontal="center" vertical="center"/>
    </xf>
    <xf numFmtId="178" fontId="26" fillId="0" borderId="5" pivotButton="0" quotePrefix="0" xfId="0"/>
    <xf numFmtId="171" fontId="25" fillId="0" borderId="16" pivotButton="0" quotePrefix="0" xfId="0"/>
    <xf numFmtId="171" fontId="1" fillId="0" borderId="12" applyAlignment="1" pivotButton="0" quotePrefix="0" xfId="2">
      <alignment horizontal="center" vertical="center"/>
    </xf>
    <xf numFmtId="0" fontId="1" fillId="0" borderId="12" applyAlignment="1" pivotButton="0" quotePrefix="0" xfId="2">
      <alignment horizontal="center" vertical="center"/>
    </xf>
    <xf numFmtId="0" fontId="1" fillId="0" borderId="12" applyAlignment="1" pivotButton="0" quotePrefix="0" xfId="0">
      <alignment horizontal="center" vertical="center"/>
    </xf>
    <xf numFmtId="172" fontId="1" fillId="0" borderId="12" applyAlignment="1" pivotButton="0" quotePrefix="0" xfId="2">
      <alignment horizontal="center" vertical="center"/>
    </xf>
    <xf numFmtId="173" fontId="28" fillId="0" borderId="2" pivotButton="0" quotePrefix="0" xfId="1"/>
    <xf numFmtId="0" fontId="29" fillId="0" borderId="3" pivotButton="0" quotePrefix="0" xfId="0"/>
    <xf numFmtId="175" fontId="29" fillId="0" borderId="5" pivotButton="0" quotePrefix="0" xfId="2"/>
    <xf numFmtId="173" fontId="21" fillId="0" borderId="12" pivotButton="0" quotePrefix="0" xfId="1"/>
    <xf numFmtId="171" fontId="26" fillId="0" borderId="2" pivotButton="0" quotePrefix="0" xfId="0"/>
    <xf numFmtId="173" fontId="26" fillId="0" borderId="3" pivotButton="0" quotePrefix="0" xfId="1"/>
    <xf numFmtId="171" fontId="1" fillId="10" borderId="9" applyAlignment="1" pivotButton="0" quotePrefix="0" xfId="0">
      <alignment horizontal="center" vertical="center"/>
    </xf>
    <xf numFmtId="173" fontId="29" fillId="0" borderId="2" pivotButton="0" quotePrefix="0" xfId="1"/>
    <xf numFmtId="173" fontId="3" fillId="0" borderId="0" pivotButton="0" quotePrefix="0" xfId="1"/>
    <xf numFmtId="173" fontId="21" fillId="0" borderId="0" pivotButton="0" quotePrefix="0" xfId="1"/>
    <xf numFmtId="175" fontId="3" fillId="0" borderId="0" pivotButton="0" quotePrefix="0" xfId="2"/>
    <xf numFmtId="173" fontId="3" fillId="0" borderId="2" pivotButton="0" quotePrefix="0" xfId="1"/>
    <xf numFmtId="0" fontId="3" fillId="0" borderId="3" pivotButton="0" quotePrefix="0" xfId="0"/>
    <xf numFmtId="175" fontId="3" fillId="0" borderId="5" pivotButton="0" quotePrefix="0" xfId="2"/>
    <xf numFmtId="173" fontId="9" fillId="0" borderId="2" pivotButton="0" quotePrefix="0" xfId="1"/>
    <xf numFmtId="0" fontId="9" fillId="0" borderId="3" pivotButton="0" quotePrefix="0" xfId="0"/>
    <xf numFmtId="175" fontId="9" fillId="0" borderId="5" pivotButton="0" quotePrefix="0" xfId="2"/>
    <xf numFmtId="178" fontId="10" fillId="0" borderId="5" pivotButton="0" quotePrefix="0" xfId="0"/>
    <xf numFmtId="179" fontId="23" fillId="0" borderId="0" applyAlignment="1" pivotButton="0" quotePrefix="0" xfId="0">
      <alignment horizontal="center" vertical="center"/>
    </xf>
    <xf numFmtId="179" fontId="1" fillId="0" borderId="0" applyAlignment="1" pivotButton="0" quotePrefix="0" xfId="0">
      <alignment horizontal="center" vertical="center"/>
    </xf>
    <xf numFmtId="166" fontId="1" fillId="0" borderId="0" applyAlignment="1" pivotButton="0" quotePrefix="0" xfId="2">
      <alignment horizontal="center" vertical="center"/>
    </xf>
    <xf numFmtId="174" fontId="1" fillId="5" borderId="9" applyAlignment="1" pivotButton="0" quotePrefix="0" xfId="2">
      <alignment horizontal="center" vertical="center"/>
    </xf>
    <xf numFmtId="173" fontId="30" fillId="0" borderId="2" pivotButton="0" quotePrefix="0" xfId="1"/>
    <xf numFmtId="4" fontId="1" fillId="0" borderId="9" applyAlignment="1" pivotButton="0" quotePrefix="0" xfId="0">
      <alignment horizontal="center" vertical="center"/>
    </xf>
    <xf numFmtId="4" fontId="3" fillId="0" borderId="10" applyAlignment="1" pivotButton="0" quotePrefix="0" xfId="0">
      <alignment horizontal="center" vertical="center"/>
    </xf>
    <xf numFmtId="0" fontId="15" fillId="0" borderId="0" pivotButton="0" quotePrefix="0" xfId="0"/>
    <xf numFmtId="167" fontId="31" fillId="4" borderId="0" applyAlignment="1" pivotButton="0" quotePrefix="0" xfId="0">
      <alignment horizontal="center"/>
    </xf>
    <xf numFmtId="0" fontId="31" fillId="0" borderId="0" applyAlignment="1" pivotButton="0" quotePrefix="0" xfId="0">
      <alignment horizontal="center" wrapText="1"/>
    </xf>
    <xf numFmtId="167" fontId="31" fillId="12" borderId="0" applyAlignment="1" pivotButton="0" quotePrefix="0" xfId="0">
      <alignment horizontal="center"/>
    </xf>
    <xf numFmtId="0" fontId="32" fillId="0" borderId="0" applyAlignment="1" pivotButton="0" quotePrefix="0" xfId="0">
      <alignment horizontal="left" wrapText="1"/>
    </xf>
    <xf numFmtId="0" fontId="33" fillId="0" borderId="0" pivotButton="0" quotePrefix="0" xfId="0"/>
    <xf numFmtId="0" fontId="33" fillId="0" borderId="0" applyAlignment="1" pivotButton="0" quotePrefix="0" xfId="0">
      <alignment horizontal="center"/>
    </xf>
    <xf numFmtId="0" fontId="32" fillId="0" borderId="0" pivotButton="0" quotePrefix="0" xfId="0"/>
    <xf numFmtId="166" fontId="33" fillId="0" borderId="0" applyAlignment="1" pivotButton="0" quotePrefix="0" xfId="2">
      <alignment horizontal="center"/>
    </xf>
    <xf numFmtId="166" fontId="33" fillId="0" borderId="0" applyAlignment="1" pivotButton="0" quotePrefix="0" xfId="2">
      <alignment horizontal="center"/>
    </xf>
    <xf numFmtId="0" fontId="33" fillId="0" borderId="0" applyAlignment="1" pivotButton="0" quotePrefix="0" xfId="0">
      <alignment wrapText="1"/>
    </xf>
    <xf numFmtId="175" fontId="33" fillId="0" borderId="0" pivotButton="0" quotePrefix="0" xfId="2"/>
    <xf numFmtId="175" fontId="33" fillId="0" borderId="0" pivotButton="0" quotePrefix="0" xfId="2"/>
    <xf numFmtId="0" fontId="33" fillId="0" borderId="0" applyAlignment="1" pivotButton="0" quotePrefix="0" xfId="0">
      <alignment horizontal="center"/>
    </xf>
    <xf numFmtId="9" fontId="33" fillId="0" borderId="0" applyAlignment="1" pivotButton="0" quotePrefix="0" xfId="0">
      <alignment horizontal="center"/>
    </xf>
    <xf numFmtId="9" fontId="33" fillId="0" borderId="0" applyAlignment="1" pivotButton="0" quotePrefix="0" xfId="0">
      <alignment horizontal="center"/>
    </xf>
    <xf numFmtId="0" fontId="34" fillId="0" borderId="0" pivotButton="0" quotePrefix="0" xfId="0"/>
    <xf numFmtId="0" fontId="35" fillId="0" borderId="0" pivotButton="0" quotePrefix="0" xfId="0"/>
    <xf numFmtId="180" fontId="33" fillId="0" borderId="0" applyAlignment="1" pivotButton="0" quotePrefix="0" xfId="3">
      <alignment horizontal="center"/>
    </xf>
    <xf numFmtId="0" fontId="0" fillId="0" borderId="0" pivotButton="0" quotePrefix="0" xfId="0"/>
    <xf numFmtId="175" fontId="34" fillId="0" borderId="0" applyAlignment="1" pivotButton="0" quotePrefix="0" xfId="2">
      <alignment horizontal="left" indent="2"/>
    </xf>
    <xf numFmtId="175" fontId="23" fillId="0" borderId="0" pivotButton="0" quotePrefix="0" xfId="2"/>
    <xf numFmtId="175" fontId="25" fillId="0" borderId="0" pivotButton="0" quotePrefix="0" xfId="0"/>
    <xf numFmtId="175" fontId="23" fillId="0" borderId="0" pivotButton="0" quotePrefix="0" xfId="0"/>
    <xf numFmtId="175" fontId="23" fillId="0" borderId="9" pivotButton="0" quotePrefix="0" xfId="0"/>
    <xf numFmtId="180" fontId="36" fillId="0" borderId="0" pivotButton="0" quotePrefix="0" xfId="3"/>
    <xf numFmtId="166" fontId="23" fillId="0" borderId="0" pivotButton="0" quotePrefix="0" xfId="0"/>
    <xf numFmtId="166" fontId="25" fillId="0" borderId="0" pivotButton="0" quotePrefix="0" xfId="0"/>
    <xf numFmtId="0" fontId="23" fillId="0" borderId="0" pivotButton="0" quotePrefix="0" xfId="0"/>
    <xf numFmtId="175" fontId="23" fillId="0" borderId="22" pivotButton="0" quotePrefix="0" xfId="0"/>
    <xf numFmtId="0" fontId="37" fillId="0" borderId="0" applyAlignment="1" pivotButton="0" quotePrefix="0" xfId="0">
      <alignment horizontal="center"/>
    </xf>
    <xf numFmtId="0" fontId="33" fillId="0" borderId="0" pivotButton="0" quotePrefix="0" xfId="0"/>
    <xf numFmtId="175" fontId="37" fillId="0" borderId="0" pivotButton="0" quotePrefix="0" xfId="2"/>
    <xf numFmtId="9" fontId="38" fillId="0" borderId="0" applyAlignment="1" pivotButton="0" quotePrefix="0" xfId="0">
      <alignment horizontal="center"/>
    </xf>
    <xf numFmtId="180" fontId="38" fillId="0" borderId="0" applyAlignment="1" pivotButton="0" quotePrefix="0" xfId="0">
      <alignment horizontal="center"/>
    </xf>
    <xf numFmtId="180" fontId="38" fillId="0" borderId="0" applyAlignment="1" pivotButton="0" quotePrefix="0" xfId="3">
      <alignment horizontal="center"/>
    </xf>
    <xf numFmtId="0" fontId="39" fillId="0" borderId="0" applyAlignment="1" pivotButton="0" quotePrefix="0" xfId="236">
      <alignment horizontal="center"/>
    </xf>
    <xf numFmtId="1" fontId="39" fillId="13" borderId="0" applyAlignment="1" pivotButton="0" quotePrefix="0" xfId="236">
      <alignment horizontal="center"/>
    </xf>
    <xf numFmtId="0" fontId="12" fillId="0" borderId="0" pivotButton="0" quotePrefix="0" xfId="236"/>
    <xf numFmtId="2" fontId="12" fillId="0" borderId="0" pivotButton="0" quotePrefix="0" xfId="236"/>
    <xf numFmtId="174" fontId="40" fillId="0" borderId="0" applyAlignment="1" pivotButton="0" quotePrefix="0" xfId="222">
      <alignment horizontal="right"/>
    </xf>
    <xf numFmtId="0" fontId="12" fillId="0" borderId="0" applyAlignment="1" pivotButton="0" quotePrefix="0" xfId="236">
      <alignment horizontal="right"/>
    </xf>
    <xf numFmtId="0" fontId="41" fillId="14" borderId="0" applyAlignment="1" pivotButton="0" quotePrefix="0" xfId="236">
      <alignment horizontal="center"/>
    </xf>
    <xf numFmtId="2" fontId="42" fillId="14" borderId="0" applyAlignment="1" pivotButton="0" quotePrefix="0" xfId="236">
      <alignment horizontal="center"/>
    </xf>
    <xf numFmtId="174" fontId="39" fillId="14" borderId="0" applyAlignment="1" pivotButton="0" quotePrefix="0" xfId="222">
      <alignment horizontal="center"/>
    </xf>
    <xf numFmtId="0" fontId="39" fillId="14" borderId="0" applyAlignment="1" pivotButton="0" quotePrefix="0" xfId="236">
      <alignment horizontal="center"/>
    </xf>
    <xf numFmtId="1" fontId="39" fillId="13" borderId="10" applyAlignment="1" pivotButton="0" quotePrefix="0" xfId="236">
      <alignment horizontal="center"/>
    </xf>
    <xf numFmtId="0" fontId="12" fillId="0" borderId="10" pivotButton="0" quotePrefix="0" xfId="236"/>
    <xf numFmtId="2" fontId="43" fillId="0" borderId="10" pivotButton="0" quotePrefix="0" xfId="225"/>
    <xf numFmtId="174" fontId="40" fillId="0" borderId="10" pivotButton="0" quotePrefix="0" xfId="225"/>
    <xf numFmtId="174" fontId="40" fillId="0" borderId="10" applyAlignment="1" pivotButton="0" quotePrefix="0" xfId="222">
      <alignment horizontal="right"/>
    </xf>
    <xf numFmtId="174" fontId="40" fillId="0" borderId="10" applyAlignment="1" pivotButton="0" quotePrefix="0" xfId="222">
      <alignment horizontal="right"/>
    </xf>
    <xf numFmtId="2" fontId="12" fillId="0" borderId="10" pivotButton="0" quotePrefix="0" xfId="236"/>
    <xf numFmtId="174" fontId="40" fillId="0" borderId="10" pivotButton="0" quotePrefix="0" xfId="222"/>
    <xf numFmtId="174" fontId="40" fillId="0" borderId="10" pivotButton="0" quotePrefix="0" xfId="211"/>
    <xf numFmtId="174" fontId="40" fillId="0" borderId="10" applyAlignment="1" pivotButton="0" quotePrefix="0" xfId="220">
      <alignment horizontal="right"/>
    </xf>
    <xf numFmtId="174" fontId="40" fillId="0" borderId="10" pivotButton="0" quotePrefix="0" xfId="227"/>
    <xf numFmtId="174" fontId="40" fillId="0" borderId="10" pivotButton="0" quotePrefix="0" xfId="226"/>
    <xf numFmtId="174" fontId="40" fillId="0" borderId="10" pivotButton="0" quotePrefix="0" xfId="212"/>
    <xf numFmtId="1" fontId="39" fillId="13" borderId="10" applyAlignment="1" pivotButton="0" quotePrefix="0" xfId="238">
      <alignment horizontal="center"/>
    </xf>
    <xf numFmtId="0" fontId="40" fillId="0" borderId="10" pivotButton="0" quotePrefix="0" xfId="238"/>
    <xf numFmtId="174" fontId="40" fillId="0" borderId="10" pivotButton="0" quotePrefix="0" xfId="222"/>
    <xf numFmtId="1" fontId="39" fillId="13" borderId="10" applyAlignment="1" pivotButton="0" quotePrefix="0" xfId="239">
      <alignment horizontal="center"/>
    </xf>
    <xf numFmtId="0" fontId="40" fillId="0" borderId="10" pivotButton="0" quotePrefix="0" xfId="239"/>
    <xf numFmtId="0" fontId="40" fillId="0" borderId="0" pivotButton="0" quotePrefix="0" xfId="235"/>
    <xf numFmtId="174" fontId="40" fillId="0" borderId="10" pivotButton="0" quotePrefix="0" xfId="221"/>
    <xf numFmtId="174" fontId="40" fillId="0" borderId="10" pivotButton="0" quotePrefix="0" xfId="223"/>
    <xf numFmtId="174" fontId="40" fillId="0" borderId="10" pivotButton="0" quotePrefix="0" xfId="224"/>
    <xf numFmtId="174" fontId="40" fillId="0" borderId="10" pivotButton="0" quotePrefix="0" xfId="216"/>
    <xf numFmtId="174" fontId="40" fillId="0" borderId="0" pivotButton="0" quotePrefix="0" xfId="219"/>
    <xf numFmtId="174" fontId="12" fillId="0" borderId="10" pivotButton="0" quotePrefix="0" xfId="236"/>
    <xf numFmtId="174" fontId="40" fillId="0" borderId="10" pivotButton="0" quotePrefix="0" xfId="214"/>
    <xf numFmtId="174" fontId="40" fillId="0" borderId="10" pivotButton="0" quotePrefix="0" xfId="213"/>
    <xf numFmtId="174" fontId="40" fillId="0" borderId="0" pivotButton="0" quotePrefix="0" xfId="218"/>
    <xf numFmtId="174" fontId="40" fillId="0" borderId="10" pivotButton="0" quotePrefix="0" xfId="217"/>
    <xf numFmtId="174" fontId="40" fillId="0" borderId="10" pivotButton="0" quotePrefix="0" xfId="215"/>
    <xf numFmtId="174" fontId="12" fillId="0" borderId="0" pivotButton="0" quotePrefix="0" xfId="236"/>
    <xf numFmtId="174" fontId="12" fillId="3" borderId="0" pivotButton="0" quotePrefix="0" xfId="236"/>
    <xf numFmtId="0" fontId="40" fillId="0" borderId="10" pivotButton="0" quotePrefix="0" xfId="232"/>
    <xf numFmtId="0" fontId="39" fillId="13" borderId="10" applyAlignment="1" pivotButton="0" quotePrefix="0" xfId="240">
      <alignment horizontal="center"/>
    </xf>
    <xf numFmtId="0" fontId="40" fillId="0" borderId="10" pivotButton="0" quotePrefix="0" xfId="240"/>
    <xf numFmtId="181" fontId="12" fillId="0" borderId="10" pivotButton="0" quotePrefix="0" xfId="236"/>
    <xf numFmtId="1" fontId="39" fillId="13" borderId="10" applyAlignment="1" pivotButton="0" quotePrefix="0" xfId="237">
      <alignment horizontal="center"/>
    </xf>
    <xf numFmtId="0" fontId="40" fillId="0" borderId="10" pivotButton="0" quotePrefix="0" xfId="237"/>
    <xf numFmtId="182" fontId="12" fillId="0" borderId="10" pivotButton="0" quotePrefix="0" xfId="236"/>
    <xf numFmtId="0" fontId="40" fillId="0" borderId="10" pivotButton="0" quotePrefix="0" xfId="233"/>
    <xf numFmtId="0" fontId="40" fillId="0" borderId="10" pivotButton="0" quotePrefix="0" xfId="242"/>
    <xf numFmtId="0" fontId="44" fillId="0" borderId="10" pivotButton="0" quotePrefix="0" xfId="237"/>
    <xf numFmtId="2" fontId="44" fillId="0" borderId="10" pivotButton="0" quotePrefix="0" xfId="237"/>
    <xf numFmtId="2" fontId="40" fillId="0" borderId="10" pivotButton="0" quotePrefix="0" xfId="239"/>
    <xf numFmtId="1" fontId="13" fillId="13" borderId="10" applyAlignment="1" pivotButton="0" quotePrefix="0" xfId="236">
      <alignment horizontal="center"/>
    </xf>
    <xf numFmtId="2" fontId="40" fillId="0" borderId="10" pivotButton="0" quotePrefix="0" xfId="225"/>
    <xf numFmtId="2" fontId="40" fillId="0" borderId="10" pivotButton="0" quotePrefix="0" xfId="238"/>
    <xf numFmtId="0" fontId="39" fillId="13" borderId="10" applyAlignment="1" pivotButton="0" quotePrefix="0" xfId="243">
      <alignment horizontal="center"/>
    </xf>
    <xf numFmtId="0" fontId="40" fillId="0" borderId="10" pivotButton="0" quotePrefix="0" xfId="243"/>
    <xf numFmtId="0" fontId="40" fillId="0" borderId="10" pivotButton="0" quotePrefix="0" xfId="231"/>
    <xf numFmtId="174" fontId="40" fillId="15" borderId="10" applyAlignment="1" pivotButton="0" quotePrefix="0" xfId="222">
      <alignment horizontal="right"/>
    </xf>
    <xf numFmtId="2" fontId="40" fillId="0" borderId="10" pivotButton="0" quotePrefix="0" xfId="224"/>
    <xf numFmtId="174" fontId="40" fillId="3" borderId="10" pivotButton="0" quotePrefix="0" xfId="225"/>
    <xf numFmtId="174" fontId="40" fillId="3" borderId="10" pivotButton="0" quotePrefix="0" xfId="222"/>
    <xf numFmtId="174" fontId="40" fillId="3" borderId="10" applyAlignment="1" pivotButton="0" quotePrefix="0" xfId="222">
      <alignment horizontal="right"/>
    </xf>
    <xf numFmtId="174" fontId="40" fillId="3" borderId="10" pivotButton="0" quotePrefix="0" xfId="212"/>
    <xf numFmtId="174" fontId="12" fillId="15" borderId="10" pivotButton="0" quotePrefix="0" xfId="236"/>
    <xf numFmtId="174" fontId="12" fillId="3" borderId="10" pivotButton="0" quotePrefix="0" xfId="236"/>
    <xf numFmtId="0" fontId="12" fillId="3" borderId="10" pivotButton="0" quotePrefix="0" xfId="236"/>
    <xf numFmtId="0" fontId="40" fillId="3" borderId="0" pivotButton="0" quotePrefix="0" xfId="235"/>
    <xf numFmtId="0" fontId="40" fillId="0" borderId="0" pivotButton="0" quotePrefix="0" xfId="229"/>
    <xf numFmtId="174" fontId="40" fillId="3" borderId="0" pivotButton="0" quotePrefix="0" xfId="219"/>
    <xf numFmtId="174" fontId="40" fillId="0" borderId="0" pivotButton="0" quotePrefix="0" xfId="213"/>
    <xf numFmtId="0" fontId="12" fillId="0" borderId="10" applyAlignment="1" pivotButton="0" quotePrefix="0" xfId="236">
      <alignment horizontal="right"/>
    </xf>
    <xf numFmtId="0" fontId="40" fillId="0" borderId="0" pivotButton="0" quotePrefix="0" xfId="230"/>
    <xf numFmtId="0" fontId="12" fillId="0" borderId="6" pivotButton="0" quotePrefix="0" xfId="236"/>
    <xf numFmtId="174" fontId="40" fillId="0" borderId="22" pivotButton="0" quotePrefix="0" xfId="213"/>
    <xf numFmtId="174" fontId="40" fillId="0" borderId="0" pivotButton="0" quotePrefix="0" xfId="213"/>
    <xf numFmtId="174" fontId="42" fillId="0" borderId="0" pivotButton="0" quotePrefix="0" xfId="214"/>
    <xf numFmtId="174" fontId="40" fillId="0" borderId="0" pivotButton="0" quotePrefix="0" xfId="214"/>
    <xf numFmtId="174" fontId="39" fillId="0" borderId="0" pivotButton="0" quotePrefix="0" xfId="214"/>
    <xf numFmtId="174" fontId="12" fillId="0" borderId="22" pivotButton="0" quotePrefix="0" xfId="236"/>
    <xf numFmtId="1" fontId="45" fillId="13" borderId="0" applyAlignment="1" pivotButton="0" quotePrefix="0" xfId="236">
      <alignment horizontal="center"/>
    </xf>
    <xf numFmtId="174" fontId="46" fillId="0" borderId="0" applyAlignment="1" pivotButton="0" quotePrefix="0" xfId="222">
      <alignment horizontal="right"/>
    </xf>
    <xf numFmtId="0" fontId="12" fillId="0" borderId="0" applyAlignment="1" pivotButton="0" quotePrefix="0" xfId="236">
      <alignment horizontal="center"/>
    </xf>
    <xf numFmtId="0" fontId="15" fillId="16" borderId="0" applyAlignment="1" pivotButton="0" quotePrefix="0" xfId="236">
      <alignment horizontal="left"/>
    </xf>
    <xf numFmtId="0" fontId="13" fillId="17" borderId="10" applyAlignment="1" pivotButton="0" quotePrefix="0" xfId="236">
      <alignment horizontal="left"/>
    </xf>
    <xf numFmtId="0" fontId="13" fillId="17" borderId="10" applyAlignment="1" pivotButton="0" quotePrefix="0" xfId="236">
      <alignment horizontal="center"/>
    </xf>
    <xf numFmtId="0" fontId="42" fillId="18" borderId="10" applyAlignment="1" pivotButton="0" quotePrefix="0" xfId="236">
      <alignment horizontal="center"/>
    </xf>
    <xf numFmtId="0" fontId="47" fillId="19" borderId="10" applyAlignment="1" pivotButton="0" quotePrefix="0" xfId="236">
      <alignment horizontal="center"/>
    </xf>
    <xf numFmtId="0" fontId="13" fillId="20" borderId="10" applyAlignment="1" pivotButton="0" quotePrefix="0" xfId="236">
      <alignment horizontal="left"/>
    </xf>
    <xf numFmtId="183" fontId="12" fillId="20" borderId="10" applyAlignment="1" pivotButton="0" quotePrefix="0" xfId="236">
      <alignment horizontal="right"/>
    </xf>
    <xf numFmtId="0" fontId="12" fillId="20" borderId="10" applyAlignment="1" pivotButton="0" quotePrefix="0" xfId="236">
      <alignment horizontal="right"/>
    </xf>
    <xf numFmtId="0" fontId="13" fillId="20" borderId="0" applyAlignment="1" pivotButton="0" quotePrefix="0" xfId="236">
      <alignment horizontal="left"/>
    </xf>
    <xf numFmtId="0" fontId="12" fillId="20" borderId="0" applyAlignment="1" pivotButton="0" quotePrefix="0" xfId="236">
      <alignment horizontal="right"/>
    </xf>
    <xf numFmtId="183" fontId="12" fillId="20" borderId="0" applyAlignment="1" pivotButton="0" quotePrefix="0" xfId="236">
      <alignment horizontal="right"/>
    </xf>
    <xf numFmtId="0" fontId="15" fillId="21" borderId="0" applyAlignment="1" pivotButton="0" quotePrefix="0" xfId="236">
      <alignment horizontal="left"/>
    </xf>
    <xf numFmtId="0" fontId="13" fillId="21" borderId="10" applyAlignment="1" pivotButton="0" quotePrefix="0" xfId="236">
      <alignment horizontal="center"/>
    </xf>
    <xf numFmtId="0" fontId="14" fillId="22" borderId="10" applyAlignment="1" pivotButton="0" quotePrefix="0" xfId="236">
      <alignment horizontal="left"/>
    </xf>
    <xf numFmtId="0" fontId="42" fillId="0" borderId="10" applyAlignment="1" pivotButton="0" quotePrefix="0" xfId="236">
      <alignment horizontal="center"/>
    </xf>
    <xf numFmtId="0" fontId="47" fillId="0" borderId="10" applyAlignment="1" pivotButton="0" quotePrefix="0" xfId="236">
      <alignment horizontal="center"/>
    </xf>
    <xf numFmtId="0" fontId="13" fillId="22" borderId="10" applyAlignment="1" pivotButton="0" quotePrefix="0" xfId="236">
      <alignment horizontal="left"/>
    </xf>
    <xf numFmtId="183" fontId="12" fillId="22" borderId="10" applyAlignment="1" pivotButton="0" quotePrefix="0" xfId="236">
      <alignment horizontal="right"/>
    </xf>
    <xf numFmtId="0" fontId="13" fillId="22" borderId="0" applyAlignment="1" pivotButton="0" quotePrefix="0" xfId="236">
      <alignment horizontal="left"/>
    </xf>
    <xf numFmtId="183" fontId="12" fillId="22" borderId="0" applyAlignment="1" pivotButton="0" quotePrefix="0" xfId="236">
      <alignment horizontal="right"/>
    </xf>
    <xf numFmtId="0" fontId="13" fillId="0" borderId="0" applyAlignment="1" pivotButton="0" quotePrefix="0" xfId="236">
      <alignment horizontal="left"/>
    </xf>
    <xf numFmtId="0" fontId="15" fillId="15" borderId="0" applyAlignment="1" pivotButton="0" quotePrefix="0" xfId="236">
      <alignment horizontal="left"/>
    </xf>
    <xf numFmtId="0" fontId="48" fillId="23" borderId="0" applyAlignment="1" pivotButton="0" quotePrefix="0" xfId="236">
      <alignment horizontal="left"/>
    </xf>
    <xf numFmtId="0" fontId="13" fillId="23" borderId="10" applyAlignment="1" pivotButton="0" quotePrefix="0" xfId="236">
      <alignment horizontal="center"/>
    </xf>
    <xf numFmtId="0" fontId="13" fillId="13" borderId="10" applyAlignment="1" pivotButton="0" quotePrefix="0" xfId="236">
      <alignment horizontal="left"/>
    </xf>
    <xf numFmtId="183" fontId="12" fillId="13" borderId="10" applyAlignment="1" pivotButton="0" quotePrefix="0" xfId="236">
      <alignment horizontal="right"/>
    </xf>
    <xf numFmtId="0" fontId="13" fillId="13" borderId="0" applyAlignment="1" pivotButton="0" quotePrefix="0" xfId="236">
      <alignment horizontal="left"/>
    </xf>
    <xf numFmtId="183" fontId="12" fillId="13" borderId="0" applyAlignment="1" pivotButton="0" quotePrefix="0" xfId="236">
      <alignment horizontal="right"/>
    </xf>
    <xf numFmtId="0" fontId="13" fillId="0" borderId="10" applyAlignment="1" pivotButton="0" quotePrefix="0" xfId="236">
      <alignment horizontal="left"/>
    </xf>
    <xf numFmtId="183" fontId="12" fillId="0" borderId="0" applyAlignment="1" pivotButton="0" quotePrefix="0" xfId="236">
      <alignment horizontal="right"/>
    </xf>
    <xf numFmtId="0" fontId="13" fillId="0" borderId="23" applyAlignment="1" pivotButton="0" quotePrefix="0" xfId="236">
      <alignment horizontal="left"/>
    </xf>
    <xf numFmtId="0" fontId="14" fillId="21" borderId="10" pivotButton="0" quotePrefix="0" xfId="236"/>
    <xf numFmtId="0" fontId="12" fillId="22" borderId="10" applyAlignment="1" pivotButton="0" quotePrefix="0" xfId="236">
      <alignment horizontal="right"/>
    </xf>
    <xf numFmtId="0" fontId="48" fillId="23" borderId="0" pivotButton="0" quotePrefix="0" xfId="236"/>
    <xf numFmtId="174" fontId="12" fillId="13" borderId="10" applyAlignment="1" pivotButton="0" quotePrefix="0" xfId="236">
      <alignment horizontal="right"/>
    </xf>
    <xf numFmtId="0" fontId="12" fillId="13" borderId="10" applyAlignment="1" pivotButton="0" quotePrefix="0" xfId="236">
      <alignment horizontal="right"/>
    </xf>
    <xf numFmtId="0" fontId="13" fillId="19" borderId="10" applyAlignment="1" pivotButton="0" quotePrefix="0" xfId="236">
      <alignment horizontal="left"/>
    </xf>
    <xf numFmtId="0" fontId="12" fillId="19" borderId="10" applyAlignment="1" pivotButton="0" quotePrefix="0" xfId="236">
      <alignment horizontal="right"/>
    </xf>
    <xf numFmtId="0" fontId="13" fillId="24" borderId="10" applyAlignment="1" pivotButton="0" quotePrefix="0" xfId="236">
      <alignment horizontal="left"/>
    </xf>
    <xf numFmtId="0" fontId="12" fillId="24" borderId="10" applyAlignment="1" pivotButton="0" quotePrefix="0" xfId="236">
      <alignment horizontal="right"/>
    </xf>
    <xf numFmtId="183" fontId="12" fillId="24" borderId="10" applyAlignment="1" pivotButton="0" quotePrefix="0" xfId="236">
      <alignment horizontal="right"/>
    </xf>
    <xf numFmtId="0" fontId="13" fillId="13" borderId="0" pivotButton="0" quotePrefix="0" xfId="236"/>
    <xf numFmtId="0" fontId="12" fillId="13" borderId="0" pivotButton="0" quotePrefix="0" xfId="236"/>
    <xf numFmtId="183" fontId="13" fillId="13" borderId="0" applyAlignment="1" pivotButton="0" quotePrefix="0" xfId="236">
      <alignment horizontal="right"/>
    </xf>
    <xf numFmtId="183" fontId="12" fillId="0" borderId="0" pivotButton="0" quotePrefix="0" xfId="236"/>
    <xf numFmtId="0" fontId="49" fillId="0" borderId="0" applyAlignment="1" pivotButton="0" quotePrefix="0" xfId="0">
      <alignment horizontal="center"/>
    </xf>
    <xf numFmtId="0" fontId="50" fillId="0" borderId="0" applyAlignment="1" pivotButton="0" quotePrefix="0" xfId="0">
      <alignment horizontal="center"/>
    </xf>
    <xf numFmtId="167" fontId="39" fillId="0" borderId="0" applyAlignment="1" pivotButton="0" quotePrefix="0" xfId="0">
      <alignment horizontal="center"/>
    </xf>
    <xf numFmtId="0" fontId="39" fillId="0" borderId="0" applyAlignment="1" pivotButton="0" quotePrefix="0" xfId="0">
      <alignment horizontal="center"/>
    </xf>
    <xf numFmtId="167" fontId="51" fillId="0" borderId="0" applyAlignment="1" pivotButton="0" quotePrefix="0" xfId="0">
      <alignment horizontal="center"/>
    </xf>
    <xf numFmtId="0" fontId="39" fillId="0" borderId="0" pivotButton="0" quotePrefix="0" xfId="0"/>
    <xf numFmtId="0" fontId="51" fillId="0" borderId="0" applyAlignment="1" pivotButton="0" quotePrefix="0" xfId="0">
      <alignment horizontal="center"/>
    </xf>
    <xf numFmtId="167" fontId="51" fillId="0" borderId="0" applyAlignment="1" pivotButton="0" quotePrefix="0" xfId="0">
      <alignment horizontal="center" wrapText="1"/>
    </xf>
    <xf numFmtId="0" fontId="51" fillId="0" borderId="0" applyAlignment="1" pivotButton="0" quotePrefix="0" xfId="0">
      <alignment horizontal="center" wrapText="1"/>
    </xf>
    <xf numFmtId="3" fontId="0" fillId="0" borderId="0" applyAlignment="1" pivotButton="0" quotePrefix="0" xfId="0">
      <alignment horizontal="center"/>
    </xf>
    <xf numFmtId="1" fontId="52" fillId="0" borderId="0" applyAlignment="1" pivotButton="0" quotePrefix="0" xfId="0">
      <alignment horizontal="center"/>
    </xf>
    <xf numFmtId="180" fontId="36" fillId="0" borderId="0" applyAlignment="1" pivotButton="0" quotePrefix="0" xfId="3">
      <alignment horizontal="center"/>
    </xf>
    <xf numFmtId="1" fontId="53" fillId="0" borderId="0" applyAlignment="1" pivotButton="0" quotePrefix="0" xfId="0">
      <alignment horizontal="center"/>
    </xf>
    <xf numFmtId="1" fontId="0" fillId="25" borderId="0" applyAlignment="1" pivotButton="0" quotePrefix="0" xfId="0">
      <alignment horizontal="center"/>
    </xf>
    <xf numFmtId="1" fontId="16" fillId="25" borderId="0" applyAlignment="1" pivotButton="0" quotePrefix="0" xfId="0">
      <alignment horizontal="center"/>
    </xf>
    <xf numFmtId="1" fontId="12" fillId="25" borderId="0" applyAlignment="1" pivotButton="0" quotePrefix="0" xfId="0">
      <alignment horizontal="center"/>
    </xf>
    <xf numFmtId="1" fontId="0" fillId="0" borderId="0" applyAlignment="1" pivotButton="0" quotePrefix="0" xfId="0">
      <alignment horizontal="center"/>
    </xf>
    <xf numFmtId="1" fontId="12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" fontId="54" fillId="0" borderId="0" applyAlignment="1" pivotButton="0" quotePrefix="0" xfId="0">
      <alignment horizontal="center"/>
    </xf>
    <xf numFmtId="0" fontId="12" fillId="0" borderId="0" applyAlignment="1" pivotButton="0" quotePrefix="0" xfId="0">
      <alignment horizontal="center"/>
    </xf>
    <xf numFmtId="1" fontId="55" fillId="0" borderId="0" applyAlignment="1" pivotButton="0" quotePrefix="0" xfId="0">
      <alignment horizontal="center"/>
    </xf>
    <xf numFmtId="1" fontId="56" fillId="0" borderId="0" applyAlignment="1" pivotButton="0" quotePrefix="0" xfId="0">
      <alignment horizontal="center"/>
    </xf>
    <xf numFmtId="1" fontId="56" fillId="25" borderId="0" applyAlignment="1" pivotButton="0" quotePrefix="0" xfId="0">
      <alignment horizontal="center"/>
    </xf>
    <xf numFmtId="0" fontId="56" fillId="0" borderId="0" applyAlignment="1" pivotButton="0" quotePrefix="0" xfId="0">
      <alignment horizontal="center"/>
    </xf>
    <xf numFmtId="0" fontId="0" fillId="25" borderId="0" applyAlignment="1" pivotButton="0" quotePrefix="0" xfId="0">
      <alignment horizontal="center"/>
    </xf>
    <xf numFmtId="0" fontId="12" fillId="25" borderId="0" applyAlignment="1" pivotButton="0" quotePrefix="0" xfId="0">
      <alignment horizontal="center"/>
    </xf>
    <xf numFmtId="0" fontId="53" fillId="25" borderId="0" applyAlignment="1" pivotButton="0" quotePrefix="0" xfId="0">
      <alignment horizontal="center"/>
    </xf>
    <xf numFmtId="0" fontId="13" fillId="0" borderId="0" applyAlignment="1" pivotButton="0" quotePrefix="0" xfId="0">
      <alignment horizontal="center"/>
    </xf>
    <xf numFmtId="0" fontId="39" fillId="25" borderId="0" pivotButton="0" quotePrefix="0" xfId="0"/>
    <xf numFmtId="1" fontId="57" fillId="25" borderId="0" applyAlignment="1" pivotButton="0" quotePrefix="0" xfId="0">
      <alignment horizontal="center"/>
    </xf>
    <xf numFmtId="1" fontId="12" fillId="25" borderId="12" applyAlignment="1" pivotButton="0" quotePrefix="0" xfId="0">
      <alignment horizontal="center"/>
    </xf>
    <xf numFmtId="0" fontId="55" fillId="0" borderId="0" applyAlignment="1" pivotButton="0" quotePrefix="0" xfId="0">
      <alignment horizontal="center"/>
    </xf>
    <xf numFmtId="0" fontId="55" fillId="25" borderId="0" applyAlignment="1" pivotButton="0" quotePrefix="0" xfId="0">
      <alignment horizontal="center"/>
    </xf>
    <xf numFmtId="0" fontId="53" fillId="0" borderId="0" applyAlignment="1" pivotButton="0" quotePrefix="0" xfId="0">
      <alignment horizontal="center"/>
    </xf>
    <xf numFmtId="0" fontId="58" fillId="0" borderId="0" applyAlignment="1" pivotButton="0" quotePrefix="0" xfId="0">
      <alignment horizontal="center"/>
    </xf>
    <xf numFmtId="0" fontId="59" fillId="25" borderId="0" applyAlignment="1" pivotButton="0" quotePrefix="0" xfId="0">
      <alignment horizontal="center"/>
    </xf>
    <xf numFmtId="0" fontId="12" fillId="25" borderId="2" applyAlignment="1" pivotButton="0" quotePrefix="0" xfId="0">
      <alignment horizontal="center"/>
    </xf>
    <xf numFmtId="0" fontId="12" fillId="25" borderId="3" applyAlignment="1" pivotButton="0" quotePrefix="0" xfId="0">
      <alignment horizontal="center"/>
    </xf>
    <xf numFmtId="0" fontId="0" fillId="0" borderId="13" applyAlignment="1" pivotButton="0" quotePrefix="0" xfId="0">
      <alignment horizontal="center"/>
    </xf>
    <xf numFmtId="3" fontId="0" fillId="0" borderId="0" applyAlignment="1" pivotButton="0" quotePrefix="0" xfId="0">
      <alignment horizontal="center"/>
    </xf>
    <xf numFmtId="0" fontId="0" fillId="0" borderId="14" applyAlignment="1" pivotButton="0" quotePrefix="0" xfId="0">
      <alignment horizontal="center"/>
    </xf>
    <xf numFmtId="1" fontId="58" fillId="0" borderId="0" applyAlignment="1" pivotButton="0" quotePrefix="0" xfId="0">
      <alignment horizontal="center"/>
    </xf>
    <xf numFmtId="1" fontId="44" fillId="0" borderId="0" applyAlignment="1" pivotButton="0" quotePrefix="0" xfId="0">
      <alignment horizontal="center"/>
    </xf>
    <xf numFmtId="1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49" fontId="12" fillId="0" borderId="0" pivotButton="0" quotePrefix="0" xfId="0"/>
    <xf numFmtId="0" fontId="44" fillId="25" borderId="0" applyAlignment="1" pivotButton="0" quotePrefix="0" xfId="0">
      <alignment horizontal="center"/>
    </xf>
    <xf numFmtId="0" fontId="39" fillId="0" borderId="0" applyAlignment="1" pivotButton="0" quotePrefix="0" xfId="0">
      <alignment horizontal="center" wrapText="1"/>
    </xf>
    <xf numFmtId="1" fontId="60" fillId="0" borderId="0" applyAlignment="1" pivotButton="0" quotePrefix="0" xfId="0">
      <alignment horizontal="center"/>
    </xf>
    <xf numFmtId="1" fontId="16" fillId="25" borderId="12" applyAlignment="1" pivotButton="0" quotePrefix="0" xfId="0">
      <alignment horizontal="center"/>
    </xf>
    <xf numFmtId="1" fontId="59" fillId="0" borderId="0" applyAlignment="1" pivotButton="0" quotePrefix="0" xfId="0">
      <alignment horizontal="center"/>
    </xf>
    <xf numFmtId="1" fontId="16" fillId="0" borderId="0" applyAlignment="1" pivotButton="0" quotePrefix="0" xfId="0">
      <alignment horizontal="center"/>
    </xf>
    <xf numFmtId="1" fontId="59" fillId="25" borderId="0" applyAlignment="1" pivotButton="0" quotePrefix="0" xfId="0">
      <alignment horizontal="center"/>
    </xf>
    <xf numFmtId="0" fontId="59" fillId="25" borderId="3" applyAlignment="1" pivotButton="0" quotePrefix="0" xfId="0">
      <alignment horizontal="center"/>
    </xf>
    <xf numFmtId="0" fontId="12" fillId="25" borderId="5" applyAlignment="1" pivotButton="0" quotePrefix="0" xfId="0">
      <alignment horizontal="center"/>
    </xf>
    <xf numFmtId="0" fontId="52" fillId="0" borderId="0" applyAlignment="1" pivotButton="0" quotePrefix="0" xfId="0">
      <alignment horizontal="center"/>
    </xf>
    <xf numFmtId="0" fontId="54" fillId="0" borderId="0" applyAlignment="1" pivotButton="0" quotePrefix="0" xfId="0">
      <alignment horizontal="center"/>
    </xf>
    <xf numFmtId="0" fontId="44" fillId="0" borderId="0" applyAlignment="1" pivotButton="0" quotePrefix="0" xfId="0">
      <alignment horizontal="center"/>
    </xf>
    <xf numFmtId="0" fontId="16" fillId="25" borderId="0" applyAlignment="1" pivotButton="0" quotePrefix="0" xfId="0">
      <alignment horizontal="center"/>
    </xf>
    <xf numFmtId="0" fontId="0" fillId="0" borderId="2" applyAlignment="1" pivotButton="0" quotePrefix="0" xfId="0">
      <alignment horizontal="center"/>
    </xf>
    <xf numFmtId="0" fontId="12" fillId="0" borderId="3" applyAlignment="1" pivotButton="0" quotePrefix="0" xfId="0">
      <alignment horizontal="center"/>
    </xf>
    <xf numFmtId="1" fontId="12" fillId="25" borderId="2" applyAlignment="1" pivotButton="0" quotePrefix="0" xfId="0">
      <alignment horizontal="center"/>
    </xf>
    <xf numFmtId="1" fontId="12" fillId="25" borderId="3" applyAlignment="1" pivotButton="0" quotePrefix="0" xfId="0">
      <alignment horizontal="center"/>
    </xf>
    <xf numFmtId="0" fontId="12" fillId="0" borderId="13" applyAlignment="1" pivotButton="0" quotePrefix="0" xfId="0">
      <alignment horizontal="center"/>
    </xf>
    <xf numFmtId="0" fontId="12" fillId="0" borderId="14" applyAlignment="1" pivotButton="0" quotePrefix="0" xfId="0">
      <alignment horizontal="center"/>
    </xf>
    <xf numFmtId="0" fontId="51" fillId="25" borderId="0" pivotButton="0" quotePrefix="0" xfId="0"/>
    <xf numFmtId="1" fontId="16" fillId="25" borderId="4" applyAlignment="1" pivotButton="0" quotePrefix="0" xfId="0">
      <alignment horizontal="center"/>
    </xf>
    <xf numFmtId="1" fontId="12" fillId="25" borderId="4" applyAlignment="1" pivotButton="0" quotePrefix="0" xfId="0">
      <alignment horizontal="center"/>
    </xf>
    <xf numFmtId="1" fontId="12" fillId="0" borderId="0" pivotButton="0" quotePrefix="0" xfId="0"/>
    <xf numFmtId="0" fontId="54" fillId="0" borderId="3" applyAlignment="1" pivotButton="0" quotePrefix="0" xfId="0">
      <alignment horizontal="center"/>
    </xf>
    <xf numFmtId="0" fontId="12" fillId="0" borderId="5" applyAlignment="1" pivotButton="0" quotePrefix="0" xfId="0">
      <alignment horizontal="center"/>
    </xf>
    <xf numFmtId="1" fontId="56" fillId="25" borderId="3" applyAlignment="1" pivotButton="0" quotePrefix="0" xfId="0">
      <alignment horizontal="center"/>
    </xf>
    <xf numFmtId="1" fontId="0" fillId="25" borderId="5" applyAlignment="1" pivotButton="0" quotePrefix="0" xfId="0">
      <alignment horizontal="center"/>
    </xf>
    <xf numFmtId="1" fontId="0" fillId="0" borderId="0" pivotButton="0" quotePrefix="0" xfId="0"/>
    <xf numFmtId="167" fontId="39" fillId="0" borderId="0" applyAlignment="1" pivotButton="0" quotePrefix="1" xfId="0">
      <alignment horizontal="center"/>
    </xf>
    <xf numFmtId="167" fontId="51" fillId="0" borderId="0" applyAlignment="1" pivotButton="0" quotePrefix="1" xfId="0">
      <alignment horizontal="center"/>
    </xf>
    <xf numFmtId="167" fontId="31" fillId="4" borderId="0" applyAlignment="1" pivotButton="0" quotePrefix="1" xfId="0">
      <alignment horizontal="center"/>
    </xf>
    <xf numFmtId="167" fontId="31" fillId="12" borderId="0" applyAlignment="1" pivotButton="0" quotePrefix="1" xfId="0">
      <alignment horizontal="center"/>
    </xf>
    <xf numFmtId="167" fontId="18" fillId="0" borderId="0" applyAlignment="1" pivotButton="0" quotePrefix="1" xfId="0">
      <alignment horizontal="left"/>
    </xf>
    <xf numFmtId="167" fontId="39" fillId="0" borderId="0" applyAlignment="1" pivotButton="0" quotePrefix="1" xfId="0">
      <alignment horizontal="center"/>
    </xf>
    <xf numFmtId="167" fontId="51" fillId="0" borderId="0" applyAlignment="1" pivotButton="0" quotePrefix="1" xfId="0">
      <alignment horizontal="center"/>
    </xf>
    <xf numFmtId="167" fontId="51" fillId="0" borderId="0" applyAlignment="1" pivotButton="0" quotePrefix="0" xfId="0">
      <alignment horizontal="center" wrapText="1"/>
    </xf>
    <xf numFmtId="180" fontId="36" fillId="0" borderId="0" applyAlignment="1" pivotButton="0" quotePrefix="0" xfId="3">
      <alignment horizontal="center"/>
    </xf>
    <xf numFmtId="183" fontId="12" fillId="20" borderId="10" applyAlignment="1" pivotButton="0" quotePrefix="0" xfId="236">
      <alignment horizontal="right"/>
    </xf>
    <xf numFmtId="183" fontId="12" fillId="20" borderId="0" applyAlignment="1" pivotButton="0" quotePrefix="0" xfId="236">
      <alignment horizontal="right"/>
    </xf>
    <xf numFmtId="183" fontId="12" fillId="0" borderId="0" pivotButton="0" quotePrefix="0" xfId="236"/>
    <xf numFmtId="183" fontId="12" fillId="22" borderId="10" applyAlignment="1" pivotButton="0" quotePrefix="0" xfId="236">
      <alignment horizontal="right"/>
    </xf>
    <xf numFmtId="183" fontId="12" fillId="22" borderId="0" applyAlignment="1" pivotButton="0" quotePrefix="0" xfId="236">
      <alignment horizontal="right"/>
    </xf>
    <xf numFmtId="183" fontId="12" fillId="13" borderId="10" applyAlignment="1" pivotButton="0" quotePrefix="0" xfId="236">
      <alignment horizontal="right"/>
    </xf>
    <xf numFmtId="183" fontId="12" fillId="13" borderId="0" applyAlignment="1" pivotButton="0" quotePrefix="0" xfId="236">
      <alignment horizontal="right"/>
    </xf>
    <xf numFmtId="183" fontId="12" fillId="0" borderId="0" applyAlignment="1" pivotButton="0" quotePrefix="0" xfId="236">
      <alignment horizontal="right"/>
    </xf>
    <xf numFmtId="174" fontId="12" fillId="13" borderId="10" applyAlignment="1" pivotButton="0" quotePrefix="0" xfId="236">
      <alignment horizontal="right"/>
    </xf>
    <xf numFmtId="183" fontId="12" fillId="24" borderId="10" applyAlignment="1" pivotButton="0" quotePrefix="0" xfId="236">
      <alignment horizontal="right"/>
    </xf>
    <xf numFmtId="183" fontId="13" fillId="13" borderId="0" applyAlignment="1" pivotButton="0" quotePrefix="0" xfId="236">
      <alignment horizontal="right"/>
    </xf>
    <xf numFmtId="174" fontId="40" fillId="0" borderId="0" applyAlignment="1" pivotButton="0" quotePrefix="0" xfId="222">
      <alignment horizontal="right"/>
    </xf>
    <xf numFmtId="174" fontId="39" fillId="14" borderId="0" applyAlignment="1" pivotButton="0" quotePrefix="0" xfId="222">
      <alignment horizontal="center"/>
    </xf>
    <xf numFmtId="174" fontId="40" fillId="0" borderId="10" pivotButton="0" quotePrefix="0" xfId="225"/>
    <xf numFmtId="174" fontId="40" fillId="0" borderId="0" pivotButton="0" quotePrefix="0" xfId="219"/>
    <xf numFmtId="174" fontId="40" fillId="0" borderId="10" applyAlignment="1" pivotButton="0" quotePrefix="0" xfId="222">
      <alignment horizontal="right"/>
    </xf>
    <xf numFmtId="174" fontId="40" fillId="0" borderId="10" pivotButton="0" quotePrefix="0" xfId="222"/>
    <xf numFmtId="174" fontId="40" fillId="0" borderId="10" pivotButton="0" quotePrefix="0" xfId="211"/>
    <xf numFmtId="174" fontId="40" fillId="0" borderId="10" applyAlignment="1" pivotButton="0" quotePrefix="0" xfId="220">
      <alignment horizontal="right"/>
    </xf>
    <xf numFmtId="174" fontId="40" fillId="0" borderId="10" pivotButton="0" quotePrefix="0" xfId="221"/>
    <xf numFmtId="174" fontId="40" fillId="0" borderId="10" pivotButton="0" quotePrefix="0" xfId="223"/>
    <xf numFmtId="174" fontId="40" fillId="0" borderId="10" pivotButton="0" quotePrefix="0" xfId="224"/>
    <xf numFmtId="174" fontId="40" fillId="0" borderId="10" pivotButton="0" quotePrefix="0" xfId="216"/>
    <xf numFmtId="174" fontId="12" fillId="0" borderId="0" pivotButton="0" quotePrefix="0" xfId="236"/>
    <xf numFmtId="174" fontId="12" fillId="0" borderId="10" pivotButton="0" quotePrefix="0" xfId="236"/>
    <xf numFmtId="174" fontId="40" fillId="0" borderId="10" pivotButton="0" quotePrefix="0" xfId="227"/>
    <xf numFmtId="174" fontId="12" fillId="3" borderId="0" pivotButton="0" quotePrefix="0" xfId="236"/>
    <xf numFmtId="174" fontId="40" fillId="0" borderId="10" pivotButton="0" quotePrefix="0" xfId="226"/>
    <xf numFmtId="174" fontId="40" fillId="0" borderId="10" pivotButton="0" quotePrefix="0" xfId="214"/>
    <xf numFmtId="174" fontId="40" fillId="0" borderId="10" pivotButton="0" quotePrefix="0" xfId="212"/>
    <xf numFmtId="174" fontId="40" fillId="0" borderId="10" pivotButton="0" quotePrefix="0" xfId="213"/>
    <xf numFmtId="174" fontId="40" fillId="0" borderId="0" pivotButton="0" quotePrefix="0" xfId="218"/>
    <xf numFmtId="174" fontId="40" fillId="0" borderId="10" pivotButton="0" quotePrefix="0" xfId="217"/>
    <xf numFmtId="174" fontId="40" fillId="0" borderId="10" pivotButton="0" quotePrefix="0" xfId="215"/>
    <xf numFmtId="181" fontId="12" fillId="0" borderId="10" pivotButton="0" quotePrefix="0" xfId="236"/>
    <xf numFmtId="182" fontId="12" fillId="0" borderId="10" pivotButton="0" quotePrefix="0" xfId="236"/>
    <xf numFmtId="174" fontId="40" fillId="15" borderId="10" applyAlignment="1" pivotButton="0" quotePrefix="0" xfId="222">
      <alignment horizontal="right"/>
    </xf>
    <xf numFmtId="174" fontId="12" fillId="15" borderId="10" pivotButton="0" quotePrefix="0" xfId="236"/>
    <xf numFmtId="174" fontId="40" fillId="3" borderId="10" pivotButton="0" quotePrefix="0" xfId="225"/>
    <xf numFmtId="174" fontId="40" fillId="3" borderId="10" pivotButton="0" quotePrefix="0" xfId="222"/>
    <xf numFmtId="174" fontId="40" fillId="3" borderId="10" applyAlignment="1" pivotButton="0" quotePrefix="0" xfId="222">
      <alignment horizontal="right"/>
    </xf>
    <xf numFmtId="174" fontId="40" fillId="3" borderId="10" pivotButton="0" quotePrefix="0" xfId="212"/>
    <xf numFmtId="174" fontId="12" fillId="3" borderId="10" pivotButton="0" quotePrefix="0" xfId="236"/>
    <xf numFmtId="174" fontId="40" fillId="3" borderId="0" pivotButton="0" quotePrefix="0" xfId="219"/>
    <xf numFmtId="174" fontId="40" fillId="0" borderId="0" pivotButton="0" quotePrefix="0" xfId="213"/>
    <xf numFmtId="174" fontId="40" fillId="0" borderId="22" pivotButton="0" quotePrefix="0" xfId="213"/>
    <xf numFmtId="174" fontId="42" fillId="0" borderId="0" pivotButton="0" quotePrefix="0" xfId="214"/>
    <xf numFmtId="174" fontId="40" fillId="0" borderId="0" pivotButton="0" quotePrefix="0" xfId="214"/>
    <xf numFmtId="174" fontId="39" fillId="0" borderId="0" pivotButton="0" quotePrefix="0" xfId="214"/>
    <xf numFmtId="174" fontId="12" fillId="0" borderId="22" pivotButton="0" quotePrefix="0" xfId="236"/>
    <xf numFmtId="167" fontId="31" fillId="4" borderId="0" applyAlignment="1" pivotButton="0" quotePrefix="1" xfId="0">
      <alignment horizontal="center"/>
    </xf>
    <xf numFmtId="167" fontId="31" fillId="12" borderId="0" applyAlignment="1" pivotButton="0" quotePrefix="1" xfId="0">
      <alignment horizontal="center"/>
    </xf>
    <xf numFmtId="166" fontId="33" fillId="0" borderId="0" applyAlignment="1" pivotButton="0" quotePrefix="0" xfId="2">
      <alignment horizontal="center"/>
    </xf>
    <xf numFmtId="175" fontId="33" fillId="0" borderId="0" pivotButton="0" quotePrefix="0" xfId="2"/>
    <xf numFmtId="175" fontId="37" fillId="0" borderId="0" pivotButton="0" quotePrefix="0" xfId="2"/>
    <xf numFmtId="180" fontId="33" fillId="0" borderId="0" applyAlignment="1" pivotButton="0" quotePrefix="0" xfId="3">
      <alignment horizontal="center"/>
    </xf>
    <xf numFmtId="180" fontId="38" fillId="0" borderId="0" applyAlignment="1" pivotButton="0" quotePrefix="0" xfId="0">
      <alignment horizontal="center"/>
    </xf>
    <xf numFmtId="180" fontId="38" fillId="0" borderId="0" applyAlignment="1" pivotButton="0" quotePrefix="0" xfId="3">
      <alignment horizontal="center"/>
    </xf>
    <xf numFmtId="175" fontId="34" fillId="0" borderId="0" applyAlignment="1" pivotButton="0" quotePrefix="0" xfId="2">
      <alignment horizontal="left" indent="2"/>
    </xf>
    <xf numFmtId="175" fontId="23" fillId="0" borderId="0" pivotButton="0" quotePrefix="0" xfId="2"/>
    <xf numFmtId="175" fontId="25" fillId="0" borderId="0" pivotButton="0" quotePrefix="0" xfId="0"/>
    <xf numFmtId="175" fontId="23" fillId="0" borderId="0" pivotButton="0" quotePrefix="0" xfId="0"/>
    <xf numFmtId="175" fontId="23" fillId="0" borderId="9" pivotButton="0" quotePrefix="0" xfId="0"/>
    <xf numFmtId="180" fontId="36" fillId="0" borderId="0" pivotButton="0" quotePrefix="0" xfId="3"/>
    <xf numFmtId="166" fontId="23" fillId="0" borderId="0" pivotButton="0" quotePrefix="0" xfId="0"/>
    <xf numFmtId="166" fontId="25" fillId="0" borderId="0" pivotButton="0" quotePrefix="0" xfId="0"/>
    <xf numFmtId="175" fontId="23" fillId="0" borderId="22" pivotButton="0" quotePrefix="0" xfId="0"/>
    <xf numFmtId="167" fontId="18" fillId="0" borderId="8" applyAlignment="1" pivotButton="0" quotePrefix="1" xfId="0">
      <alignment horizontal="left"/>
    </xf>
    <xf numFmtId="0" fontId="0" fillId="0" borderId="8" pivotButton="0" quotePrefix="0" xfId="0"/>
    <xf numFmtId="0" fontId="8" fillId="5" borderId="12" applyAlignment="1" pivotButton="0" quotePrefix="0" xfId="0">
      <alignment horizontal="center"/>
    </xf>
    <xf numFmtId="0" fontId="0" fillId="0" borderId="3" pivotButton="0" quotePrefix="0" xfId="0"/>
    <xf numFmtId="0" fontId="0" fillId="0" borderId="5" pivotButton="0" quotePrefix="0" xfId="0"/>
    <xf numFmtId="0" fontId="8" fillId="6" borderId="12" applyAlignment="1" pivotButton="0" quotePrefix="0" xfId="0">
      <alignment horizontal="center"/>
    </xf>
    <xf numFmtId="0" fontId="8" fillId="8" borderId="12" applyAlignment="1" pivotButton="0" quotePrefix="0" xfId="0">
      <alignment horizontal="center"/>
    </xf>
    <xf numFmtId="170" fontId="3" fillId="5" borderId="0" applyAlignment="1" pivotButton="0" quotePrefix="0" xfId="0">
      <alignment horizontal="center"/>
    </xf>
    <xf numFmtId="170" fontId="3" fillId="6" borderId="0" applyAlignment="1" pivotButton="0" quotePrefix="0" xfId="0">
      <alignment horizontal="center"/>
    </xf>
    <xf numFmtId="170" fontId="3" fillId="8" borderId="0" applyAlignment="1" pivotButton="0" quotePrefix="0" xfId="0">
      <alignment horizontal="center"/>
    </xf>
    <xf numFmtId="175" fontId="1" fillId="0" borderId="0" pivotButton="0" quotePrefix="0" xfId="0"/>
    <xf numFmtId="175" fontId="1" fillId="0" borderId="0" pivotButton="0" quotePrefix="0" xfId="2"/>
    <xf numFmtId="172" fontId="1" fillId="0" borderId="0" pivotButton="0" quotePrefix="0" xfId="2"/>
    <xf numFmtId="171" fontId="1" fillId="0" borderId="0" applyAlignment="1" pivotButton="0" quotePrefix="0" xfId="2">
      <alignment horizontal="center" vertical="center"/>
    </xf>
    <xf numFmtId="172" fontId="1" fillId="0" borderId="0" applyAlignment="1" pivotButton="0" quotePrefix="0" xfId="2">
      <alignment horizontal="center" vertical="center"/>
    </xf>
    <xf numFmtId="173" fontId="25" fillId="0" borderId="0" pivotButton="0" quotePrefix="0" xfId="1"/>
    <xf numFmtId="171" fontId="1" fillId="0" borderId="0" applyAlignment="1" pivotButton="0" quotePrefix="0" xfId="0">
      <alignment horizontal="center" vertical="center"/>
    </xf>
    <xf numFmtId="171" fontId="25" fillId="0" borderId="0" pivotButton="0" quotePrefix="0" xfId="0"/>
    <xf numFmtId="171" fontId="1" fillId="0" borderId="0" pivotButton="0" quotePrefix="0" xfId="0"/>
    <xf numFmtId="173" fontId="1" fillId="0" borderId="0" pivotButton="0" quotePrefix="0" xfId="1"/>
    <xf numFmtId="175" fontId="25" fillId="0" borderId="0" pivotButton="0" quotePrefix="0" xfId="2"/>
    <xf numFmtId="171" fontId="1" fillId="5" borderId="9" applyAlignment="1" pivotButton="0" quotePrefix="0" xfId="2">
      <alignment horizontal="center" vertical="center"/>
    </xf>
    <xf numFmtId="172" fontId="1" fillId="0" borderId="9" applyAlignment="1" pivotButton="0" quotePrefix="0" xfId="2">
      <alignment horizontal="center" vertical="center"/>
    </xf>
    <xf numFmtId="171" fontId="1" fillId="7" borderId="9" applyAlignment="1" pivotButton="0" quotePrefix="0" xfId="2">
      <alignment horizontal="center" vertical="center"/>
    </xf>
    <xf numFmtId="171" fontId="1" fillId="8" borderId="9" applyAlignment="1" pivotButton="0" quotePrefix="0" xfId="0">
      <alignment horizontal="center" vertical="center"/>
    </xf>
    <xf numFmtId="171" fontId="25" fillId="0" borderId="9" pivotButton="0" quotePrefix="0" xfId="0"/>
    <xf numFmtId="173" fontId="25" fillId="0" borderId="9" pivotButton="0" quotePrefix="0" xfId="1"/>
    <xf numFmtId="175" fontId="1" fillId="0" borderId="9" pivotButton="0" quotePrefix="0" xfId="0"/>
    <xf numFmtId="171" fontId="1" fillId="5" borderId="9" applyAlignment="1" pivotButton="0" quotePrefix="0" xfId="0">
      <alignment horizontal="center" vertical="center"/>
    </xf>
    <xf numFmtId="171" fontId="1" fillId="7" borderId="9" applyAlignment="1" pivotButton="0" quotePrefix="0" xfId="0">
      <alignment horizontal="center" vertical="center"/>
    </xf>
    <xf numFmtId="173" fontId="1" fillId="0" borderId="11" applyAlignment="1" pivotButton="0" quotePrefix="0" xfId="0">
      <alignment horizontal="center"/>
    </xf>
    <xf numFmtId="171" fontId="1" fillId="0" borderId="9" pivotButton="0" quotePrefix="0" xfId="0"/>
    <xf numFmtId="173" fontId="1" fillId="0" borderId="9" pivotButton="0" quotePrefix="0" xfId="1"/>
    <xf numFmtId="172" fontId="1" fillId="9" borderId="0" pivotButton="0" quotePrefix="0" xfId="2"/>
    <xf numFmtId="176" fontId="1" fillId="9" borderId="0" pivotButton="0" quotePrefix="0" xfId="0"/>
    <xf numFmtId="166" fontId="1" fillId="0" borderId="0" pivotButton="0" quotePrefix="0" xfId="2"/>
    <xf numFmtId="171" fontId="3" fillId="5" borderId="10" applyAlignment="1" pivotButton="0" quotePrefix="0" xfId="2">
      <alignment horizontal="center" vertical="center"/>
    </xf>
    <xf numFmtId="173" fontId="3" fillId="5" borderId="10" applyAlignment="1" pivotButton="0" quotePrefix="0" xfId="1">
      <alignment horizontal="center" vertical="center"/>
    </xf>
    <xf numFmtId="171" fontId="3" fillId="6" borderId="10" applyAlignment="1" pivotButton="0" quotePrefix="0" xfId="2">
      <alignment horizontal="center" vertical="center"/>
    </xf>
    <xf numFmtId="173" fontId="3" fillId="6" borderId="10" applyAlignment="1" pivotButton="0" quotePrefix="0" xfId="1">
      <alignment horizontal="center" vertical="center"/>
    </xf>
    <xf numFmtId="173" fontId="21" fillId="0" borderId="2" pivotButton="0" quotePrefix="0" xfId="0"/>
    <xf numFmtId="175" fontId="3" fillId="0" borderId="5" pivotButton="0" quotePrefix="0" xfId="0"/>
    <xf numFmtId="171" fontId="3" fillId="8" borderId="10" applyAlignment="1" pivotButton="0" quotePrefix="0" xfId="2">
      <alignment horizontal="center" vertical="center"/>
    </xf>
    <xf numFmtId="173" fontId="3" fillId="8" borderId="10" applyAlignment="1" pivotButton="0" quotePrefix="0" xfId="1">
      <alignment horizontal="center" vertical="center"/>
    </xf>
    <xf numFmtId="171" fontId="1" fillId="0" borderId="10" pivotButton="0" quotePrefix="0" xfId="0"/>
    <xf numFmtId="173" fontId="25" fillId="0" borderId="10" pivotButton="0" quotePrefix="0" xfId="1"/>
    <xf numFmtId="174" fontId="1" fillId="0" borderId="0" applyAlignment="1" pivotButton="0" quotePrefix="0" xfId="2">
      <alignment horizontal="center" vertical="center"/>
    </xf>
    <xf numFmtId="171" fontId="3" fillId="8" borderId="10" applyAlignment="1" pivotButton="0" quotePrefix="0" xfId="0">
      <alignment horizontal="center" vertical="center"/>
    </xf>
    <xf numFmtId="171" fontId="3" fillId="5" borderId="10" applyAlignment="1" pivotButton="0" quotePrefix="0" xfId="0">
      <alignment horizontal="center" vertical="center"/>
    </xf>
    <xf numFmtId="171" fontId="3" fillId="7" borderId="10" applyAlignment="1" pivotButton="0" quotePrefix="0" xfId="0">
      <alignment horizontal="center" vertical="center"/>
    </xf>
    <xf numFmtId="175" fontId="1" fillId="0" borderId="10" pivotButton="0" quotePrefix="0" xfId="2"/>
    <xf numFmtId="171" fontId="1" fillId="0" borderId="4" pivotButton="0" quotePrefix="0" xfId="0"/>
    <xf numFmtId="171" fontId="23" fillId="0" borderId="0" applyAlignment="1" pivotButton="0" quotePrefix="0" xfId="0">
      <alignment horizontal="center" vertical="center"/>
    </xf>
    <xf numFmtId="175" fontId="1" fillId="0" borderId="12" pivotButton="0" quotePrefix="0" xfId="2"/>
    <xf numFmtId="171" fontId="21" fillId="0" borderId="0" pivotButton="0" quotePrefix="0" xfId="0"/>
    <xf numFmtId="175" fontId="1" fillId="0" borderId="13" pivotButton="0" quotePrefix="0" xfId="2"/>
    <xf numFmtId="171" fontId="1" fillId="0" borderId="13" pivotButton="0" quotePrefix="0" xfId="0"/>
    <xf numFmtId="175" fontId="1" fillId="0" borderId="14" pivotButton="0" quotePrefix="0" xfId="2"/>
    <xf numFmtId="171" fontId="1" fillId="0" borderId="14" pivotButton="0" quotePrefix="0" xfId="0"/>
    <xf numFmtId="171" fontId="23" fillId="5" borderId="9" applyAlignment="1" pivotButton="0" quotePrefix="0" xfId="0">
      <alignment horizontal="center" vertical="center"/>
    </xf>
    <xf numFmtId="171" fontId="23" fillId="0" borderId="9" applyAlignment="1" pivotButton="0" quotePrefix="0" xfId="0">
      <alignment horizontal="center" vertical="center"/>
    </xf>
    <xf numFmtId="175" fontId="1" fillId="0" borderId="15" pivotButton="0" quotePrefix="0" xfId="2"/>
    <xf numFmtId="171" fontId="1" fillId="0" borderId="15" pivotButton="0" quotePrefix="0" xfId="0"/>
    <xf numFmtId="171" fontId="23" fillId="10" borderId="9" applyAlignment="1" pivotButton="0" quotePrefix="0" xfId="0">
      <alignment horizontal="center" vertical="center"/>
    </xf>
    <xf numFmtId="171" fontId="3" fillId="0" borderId="10" applyAlignment="1" pivotButton="0" quotePrefix="0" xfId="2">
      <alignment horizontal="center" vertical="center"/>
    </xf>
    <xf numFmtId="173" fontId="3" fillId="0" borderId="0" pivotButton="0" quotePrefix="0" xfId="0"/>
    <xf numFmtId="175" fontId="3" fillId="0" borderId="0" pivotButton="0" quotePrefix="0" xfId="0"/>
    <xf numFmtId="171" fontId="3" fillId="0" borderId="10" applyAlignment="1" pivotButton="0" quotePrefix="0" xfId="0">
      <alignment horizontal="center" vertical="center"/>
    </xf>
    <xf numFmtId="171" fontId="1" fillId="0" borderId="16" pivotButton="0" quotePrefix="0" xfId="0"/>
    <xf numFmtId="171" fontId="1" fillId="0" borderId="9" applyAlignment="1" pivotButton="0" quotePrefix="0" xfId="2">
      <alignment horizontal="center" vertical="center"/>
    </xf>
    <xf numFmtId="171" fontId="1" fillId="0" borderId="9" applyAlignment="1" pivotButton="0" quotePrefix="0" xfId="0">
      <alignment horizontal="center" vertical="center"/>
    </xf>
    <xf numFmtId="174" fontId="1" fillId="0" borderId="0" applyAlignment="1" pivotButton="0" quotePrefix="0" xfId="0">
      <alignment horizontal="center" vertical="center"/>
    </xf>
    <xf numFmtId="171" fontId="25" fillId="0" borderId="4" pivotButton="0" quotePrefix="0" xfId="0"/>
    <xf numFmtId="177" fontId="23" fillId="0" borderId="0" applyAlignment="1" pivotButton="0" quotePrefix="0" xfId="0">
      <alignment horizontal="center" vertical="center"/>
    </xf>
    <xf numFmtId="177" fontId="1" fillId="0" borderId="0" applyAlignment="1" pivotButton="0" quotePrefix="0" xfId="0">
      <alignment horizontal="center" vertical="center"/>
    </xf>
    <xf numFmtId="171" fontId="3" fillId="0" borderId="0" pivotButton="0" quotePrefix="0" xfId="0"/>
    <xf numFmtId="175" fontId="25" fillId="0" borderId="13" pivotButton="0" quotePrefix="0" xfId="2"/>
    <xf numFmtId="171" fontId="25" fillId="0" borderId="13" pivotButton="0" quotePrefix="0" xfId="0"/>
    <xf numFmtId="175" fontId="25" fillId="0" borderId="14" pivotButton="0" quotePrefix="0" xfId="2"/>
    <xf numFmtId="171" fontId="25" fillId="0" borderId="14" pivotButton="0" quotePrefix="0" xfId="0"/>
    <xf numFmtId="173" fontId="21" fillId="0" borderId="0" pivotButton="0" quotePrefix="0" xfId="0"/>
    <xf numFmtId="172" fontId="23" fillId="0" borderId="0" applyAlignment="1" pivotButton="0" quotePrefix="0" xfId="2">
      <alignment horizontal="center" vertical="center"/>
    </xf>
    <xf numFmtId="173" fontId="10" fillId="0" borderId="2" pivotButton="0" quotePrefix="0" xfId="1"/>
    <xf numFmtId="175" fontId="26" fillId="0" borderId="5" pivotButton="0" quotePrefix="0" xfId="2"/>
    <xf numFmtId="171" fontId="10" fillId="0" borderId="2" pivotButton="0" quotePrefix="0" xfId="0"/>
    <xf numFmtId="173" fontId="10" fillId="0" borderId="3" pivotButton="0" quotePrefix="0" xfId="1"/>
    <xf numFmtId="171" fontId="26" fillId="0" borderId="5" pivotButton="0" quotePrefix="0" xfId="0"/>
    <xf numFmtId="173" fontId="21" fillId="0" borderId="17" pivotButton="0" quotePrefix="0" xfId="1"/>
    <xf numFmtId="175" fontId="3" fillId="0" borderId="19" pivotButton="0" quotePrefix="0" xfId="2"/>
    <xf numFmtId="173" fontId="21" fillId="0" borderId="20" pivotButton="0" quotePrefix="0" xfId="1"/>
    <xf numFmtId="175" fontId="3" fillId="0" borderId="21" pivotButton="0" quotePrefix="0" xfId="2"/>
    <xf numFmtId="173" fontId="16" fillId="0" borderId="2" pivotButton="0" quotePrefix="0" xfId="1"/>
    <xf numFmtId="175" fontId="6" fillId="0" borderId="5" pivotButton="0" quotePrefix="0" xfId="2"/>
    <xf numFmtId="171" fontId="1" fillId="10" borderId="9" applyAlignment="1" pivotButton="0" quotePrefix="0" xfId="2">
      <alignment horizontal="center" vertical="center"/>
    </xf>
    <xf numFmtId="173" fontId="3" fillId="0" borderId="20" pivotButton="0" quotePrefix="0" xfId="1"/>
    <xf numFmtId="171" fontId="3" fillId="0" borderId="0" applyAlignment="1" pivotButton="0" quotePrefix="0" xfId="0">
      <alignment horizontal="center" vertical="center"/>
    </xf>
    <xf numFmtId="173" fontId="6" fillId="0" borderId="2" pivotButton="0" quotePrefix="0" xfId="1"/>
    <xf numFmtId="173" fontId="1" fillId="0" borderId="13" pivotButton="0" quotePrefix="0" xfId="1"/>
    <xf numFmtId="173" fontId="25" fillId="0" borderId="14" pivotButton="0" quotePrefix="0" xfId="1"/>
    <xf numFmtId="178" fontId="26" fillId="0" borderId="5" pivotButton="0" quotePrefix="0" xfId="0"/>
    <xf numFmtId="171" fontId="25" fillId="0" borderId="16" pivotButton="0" quotePrefix="0" xfId="0"/>
    <xf numFmtId="172" fontId="1" fillId="0" borderId="12" applyAlignment="1" pivotButton="0" quotePrefix="0" xfId="2">
      <alignment horizontal="center" vertical="center"/>
    </xf>
    <xf numFmtId="173" fontId="28" fillId="0" borderId="2" pivotButton="0" quotePrefix="0" xfId="1"/>
    <xf numFmtId="175" fontId="29" fillId="0" borderId="5" pivotButton="0" quotePrefix="0" xfId="2"/>
    <xf numFmtId="171" fontId="26" fillId="0" borderId="2" pivotButton="0" quotePrefix="0" xfId="0"/>
    <xf numFmtId="173" fontId="26" fillId="0" borderId="3" pivotButton="0" quotePrefix="0" xfId="1"/>
    <xf numFmtId="171" fontId="1" fillId="0" borderId="12" applyAlignment="1" pivotButton="0" quotePrefix="0" xfId="2">
      <alignment horizontal="center" vertical="center"/>
    </xf>
    <xf numFmtId="173" fontId="21" fillId="0" borderId="12" pivotButton="0" quotePrefix="0" xfId="1"/>
    <xf numFmtId="173" fontId="29" fillId="0" borderId="2" pivotButton="0" quotePrefix="0" xfId="1"/>
    <xf numFmtId="178" fontId="10" fillId="0" borderId="5" pivotButton="0" quotePrefix="0" xfId="0"/>
    <xf numFmtId="173" fontId="3" fillId="0" borderId="0" pivotButton="0" quotePrefix="0" xfId="1"/>
    <xf numFmtId="173" fontId="21" fillId="0" borderId="0" pivotButton="0" quotePrefix="0" xfId="1"/>
    <xf numFmtId="175" fontId="3" fillId="0" borderId="0" pivotButton="0" quotePrefix="0" xfId="2"/>
    <xf numFmtId="173" fontId="3" fillId="0" borderId="2" pivotButton="0" quotePrefix="0" xfId="1"/>
    <xf numFmtId="175" fontId="3" fillId="0" borderId="5" pivotButton="0" quotePrefix="0" xfId="2"/>
    <xf numFmtId="171" fontId="1" fillId="10" borderId="9" applyAlignment="1" pivotButton="0" quotePrefix="0" xfId="0">
      <alignment horizontal="center" vertical="center"/>
    </xf>
    <xf numFmtId="173" fontId="9" fillId="0" borderId="2" pivotButton="0" quotePrefix="0" xfId="1"/>
    <xf numFmtId="175" fontId="9" fillId="0" borderId="5" pivotButton="0" quotePrefix="0" xfId="2"/>
    <xf numFmtId="179" fontId="23" fillId="0" borderId="0" applyAlignment="1" pivotButton="0" quotePrefix="0" xfId="0">
      <alignment horizontal="center" vertical="center"/>
    </xf>
    <xf numFmtId="179" fontId="1" fillId="0" borderId="0" applyAlignment="1" pivotButton="0" quotePrefix="0" xfId="0">
      <alignment horizontal="center" vertical="center"/>
    </xf>
    <xf numFmtId="166" fontId="1" fillId="0" borderId="0" applyAlignment="1" pivotButton="0" quotePrefix="0" xfId="2">
      <alignment horizontal="center" vertical="center"/>
    </xf>
    <xf numFmtId="173" fontId="30" fillId="0" borderId="2" pivotButton="0" quotePrefix="0" xfId="1"/>
    <xf numFmtId="174" fontId="1" fillId="5" borderId="9" applyAlignment="1" pivotButton="0" quotePrefix="0" xfId="2">
      <alignment horizontal="center" vertical="center"/>
    </xf>
    <xf numFmtId="0" fontId="13" fillId="0" borderId="7" applyAlignment="1" pivotButton="0" quotePrefix="0" xfId="0">
      <alignment vertical="top"/>
    </xf>
    <xf numFmtId="168" fontId="13" fillId="0" borderId="0" pivotButton="0" quotePrefix="0" xfId="0"/>
    <xf numFmtId="169" fontId="13" fillId="0" borderId="0" pivotButton="0" quotePrefix="0" xfId="0"/>
    <xf numFmtId="168" fontId="0" fillId="0" borderId="0" pivotButton="0" quotePrefix="0" xfId="0"/>
    <xf numFmtId="169" fontId="0" fillId="0" borderId="0" pivotButton="0" quotePrefix="0" xfId="0"/>
    <xf numFmtId="167" fontId="13" fillId="0" borderId="0" pivotButton="0" quotePrefix="0" xfId="0"/>
    <xf numFmtId="168" fontId="0" fillId="3" borderId="0" pivotButton="0" quotePrefix="0" xfId="0"/>
    <xf numFmtId="168" fontId="0" fillId="4" borderId="0" pivotButton="0" quotePrefix="0" xfId="0"/>
    <xf numFmtId="168" fontId="14" fillId="4" borderId="0" pivotButton="0" quotePrefix="0" xfId="0"/>
    <xf numFmtId="168" fontId="14" fillId="3" borderId="4" pivotButton="0" quotePrefix="0" xfId="0"/>
    <xf numFmtId="0" fontId="10" fillId="0" borderId="12" applyAlignment="1" pivotButton="0" quotePrefix="0" xfId="0">
      <alignment horizontal="center" vertical="center"/>
    </xf>
    <xf numFmtId="167" fontId="10" fillId="0" borderId="0" applyAlignment="1" pivotButton="0" quotePrefix="0" xfId="0">
      <alignment horizontal="center" wrapText="1"/>
    </xf>
    <xf numFmtId="167" fontId="10" fillId="0" borderId="0" applyAlignment="1" pivotButton="0" quotePrefix="0" xfId="0">
      <alignment horizontal="center"/>
    </xf>
    <xf numFmtId="167" fontId="10" fillId="0" borderId="0" pivotButton="0" quotePrefix="0" xfId="0"/>
    <xf numFmtId="166" fontId="6" fillId="0" borderId="0" pivotButton="0" quotePrefix="0" xfId="0"/>
    <xf numFmtId="166" fontId="6" fillId="0" borderId="0" pivotButton="0" quotePrefix="0" xfId="2"/>
    <xf numFmtId="166" fontId="6" fillId="0" borderId="4" pivotButton="0" quotePrefix="0" xfId="0"/>
    <xf numFmtId="164" fontId="1" fillId="0" borderId="0" pivotButton="0" quotePrefix="0" xfId="0"/>
    <xf numFmtId="165" fontId="1" fillId="0" borderId="0" pivotButton="0" quotePrefix="0" xfId="0"/>
  </cellXfs>
  <cellStyles count="246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20% - Énfasis1 10" xfId="49"/>
    <cellStyle name="20% - Énfasis1 11" xfId="50"/>
    <cellStyle name="20% - Énfasis1 12" xfId="51"/>
    <cellStyle name="20% - Énfasis1 13" xfId="52"/>
    <cellStyle name="20% - Énfasis1 14" xfId="53"/>
    <cellStyle name="20% - Énfasis1 2" xfId="54"/>
    <cellStyle name="20% - Énfasis1 3" xfId="55"/>
    <cellStyle name="20% - Énfasis1 4" xfId="56"/>
    <cellStyle name="20% - Énfasis1 5" xfId="57"/>
    <cellStyle name="20% - Énfasis1 6" xfId="58"/>
    <cellStyle name="20% - Énfasis1 7" xfId="59"/>
    <cellStyle name="20% - Énfasis1 8" xfId="60"/>
    <cellStyle name="20% - Énfasis1 9" xfId="61"/>
    <cellStyle name="20% - Énfasis2 10" xfId="62"/>
    <cellStyle name="20% - Énfasis2 11" xfId="63"/>
    <cellStyle name="20% - Énfasis2 12" xfId="64"/>
    <cellStyle name="20% - Énfasis2 13" xfId="65"/>
    <cellStyle name="20% - Énfasis2 14" xfId="66"/>
    <cellStyle name="20% - Énfasis2 2" xfId="67"/>
    <cellStyle name="20% - Énfasis2 3" xfId="68"/>
    <cellStyle name="20% - Énfasis2 4" xfId="69"/>
    <cellStyle name="20% - Énfasis2 5" xfId="70"/>
    <cellStyle name="20% - Énfasis2 6" xfId="71"/>
    <cellStyle name="20% - Énfasis2 7" xfId="72"/>
    <cellStyle name="20% - Énfasis2 8" xfId="73"/>
    <cellStyle name="20% - Énfasis2 9" xfId="74"/>
    <cellStyle name="20% - Énfasis3 10" xfId="75"/>
    <cellStyle name="20% - Énfasis3 11" xfId="76"/>
    <cellStyle name="20% - Énfasis3 12" xfId="77"/>
    <cellStyle name="20% - Énfasis3 13" xfId="78"/>
    <cellStyle name="20% - Énfasis3 14" xfId="79"/>
    <cellStyle name="20% - Énfasis3 2" xfId="80"/>
    <cellStyle name="20% - Énfasis3 3" xfId="81"/>
    <cellStyle name="20% - Énfasis3 4" xfId="82"/>
    <cellStyle name="20% - Énfasis3 5" xfId="83"/>
    <cellStyle name="20% - Énfasis3 6" xfId="84"/>
    <cellStyle name="20% - Énfasis3 7" xfId="85"/>
    <cellStyle name="20% - Énfasis3 8" xfId="86"/>
    <cellStyle name="20% - Énfasis3 9" xfId="87"/>
    <cellStyle name="20% - Énfasis4 10" xfId="88"/>
    <cellStyle name="20% - Énfasis4 11" xfId="89"/>
    <cellStyle name="20% - Énfasis4 12" xfId="90"/>
    <cellStyle name="20% - Énfasis4 13" xfId="91"/>
    <cellStyle name="20% - Énfasis4 14" xfId="92"/>
    <cellStyle name="20% - Énfasis4 2" xfId="93"/>
    <cellStyle name="20% - Énfasis4 3" xfId="94"/>
    <cellStyle name="20% - Énfasis4 4" xfId="95"/>
    <cellStyle name="20% - Énfasis4 5" xfId="96"/>
    <cellStyle name="20% - Énfasis4 6" xfId="97"/>
    <cellStyle name="20% - Énfasis4 7" xfId="98"/>
    <cellStyle name="20% - Énfasis4 8" xfId="99"/>
    <cellStyle name="20% - Énfasis4 9" xfId="100"/>
    <cellStyle name="20% - Énfasis5 10" xfId="101"/>
    <cellStyle name="20% - Énfasis5 11" xfId="102"/>
    <cellStyle name="20% - Énfasis5 12" xfId="103"/>
    <cellStyle name="20% - Énfasis5 13" xfId="104"/>
    <cellStyle name="20% - Énfasis5 14" xfId="105"/>
    <cellStyle name="20% - Énfasis5 2" xfId="106"/>
    <cellStyle name="20% - Énfasis5 3" xfId="107"/>
    <cellStyle name="20% - Énfasis5 4" xfId="108"/>
    <cellStyle name="20% - Énfasis5 5" xfId="109"/>
    <cellStyle name="20% - Énfasis5 6" xfId="110"/>
    <cellStyle name="20% - Énfasis5 7" xfId="111"/>
    <cellStyle name="20% - Énfasis5 8" xfId="112"/>
    <cellStyle name="20% - Énfasis5 9" xfId="113"/>
    <cellStyle name="20% - Énfasis6 10" xfId="114"/>
    <cellStyle name="20% - Énfasis6 11" xfId="115"/>
    <cellStyle name="20% - Énfasis6 12" xfId="116"/>
    <cellStyle name="20% - Énfasis6 13" xfId="117"/>
    <cellStyle name="20% - Énfasis6 14" xfId="118"/>
    <cellStyle name="20% - Énfasis6 2" xfId="119"/>
    <cellStyle name="20% - Énfasis6 3" xfId="120"/>
    <cellStyle name="20% - Énfasis6 4" xfId="121"/>
    <cellStyle name="20% - Énfasis6 5" xfId="122"/>
    <cellStyle name="20% - Énfasis6 6" xfId="123"/>
    <cellStyle name="20% - Énfasis6 7" xfId="124"/>
    <cellStyle name="20% - Énfasis6 8" xfId="125"/>
    <cellStyle name="20% - Énfasis6 9" xfId="126"/>
    <cellStyle name="40% - Énfasis1 10" xfId="127"/>
    <cellStyle name="40% - Énfasis1 11" xfId="128"/>
    <cellStyle name="40% - Énfasis1 12" xfId="129"/>
    <cellStyle name="40% - Énfasis1 13" xfId="130"/>
    <cellStyle name="40% - Énfasis1 14" xfId="131"/>
    <cellStyle name="40% - Énfasis1 2" xfId="132"/>
    <cellStyle name="40% - Énfasis1 3" xfId="133"/>
    <cellStyle name="40% - Énfasis1 4" xfId="134"/>
    <cellStyle name="40% - Énfasis1 5" xfId="135"/>
    <cellStyle name="40% - Énfasis1 6" xfId="136"/>
    <cellStyle name="40% - Énfasis1 7" xfId="137"/>
    <cellStyle name="40% - Énfasis1 8" xfId="138"/>
    <cellStyle name="40% - Énfasis1 9" xfId="139"/>
    <cellStyle name="40% - Énfasis2 10" xfId="140"/>
    <cellStyle name="40% - Énfasis2 11" xfId="141"/>
    <cellStyle name="40% - Énfasis2 12" xfId="142"/>
    <cellStyle name="40% - Énfasis2 13" xfId="143"/>
    <cellStyle name="40% - Énfasis2 14" xfId="144"/>
    <cellStyle name="40% - Énfasis2 2" xfId="145"/>
    <cellStyle name="40% - Énfasis2 3" xfId="146"/>
    <cellStyle name="40% - Énfasis2 4" xfId="147"/>
    <cellStyle name="40% - Énfasis2 5" xfId="148"/>
    <cellStyle name="40% - Énfasis2 6" xfId="149"/>
    <cellStyle name="40% - Énfasis2 7" xfId="150"/>
    <cellStyle name="40% - Énfasis2 8" xfId="151"/>
    <cellStyle name="40% - Énfasis2 9" xfId="152"/>
    <cellStyle name="40% - Énfasis3 10" xfId="153"/>
    <cellStyle name="40% - Énfasis3 11" xfId="154"/>
    <cellStyle name="40% - Énfasis3 12" xfId="155"/>
    <cellStyle name="40% - Énfasis3 13" xfId="156"/>
    <cellStyle name="40% - Énfasis3 14" xfId="157"/>
    <cellStyle name="40% - Énfasis3 2" xfId="158"/>
    <cellStyle name="40% - Énfasis3 3" xfId="159"/>
    <cellStyle name="40% - Énfasis3 4" xfId="160"/>
    <cellStyle name="40% - Énfasis3 5" xfId="161"/>
    <cellStyle name="40% - Énfasis3 6" xfId="162"/>
    <cellStyle name="40% - Énfasis3 7" xfId="163"/>
    <cellStyle name="40% - Énfasis3 8" xfId="164"/>
    <cellStyle name="40% - Énfasis3 9" xfId="165"/>
    <cellStyle name="40% - Énfasis4 10" xfId="166"/>
    <cellStyle name="40% - Énfasis4 11" xfId="167"/>
    <cellStyle name="40% - Énfasis4 12" xfId="168"/>
    <cellStyle name="40% - Énfasis4 13" xfId="169"/>
    <cellStyle name="40% - Énfasis4 14" xfId="170"/>
    <cellStyle name="40% - Énfasis4 2" xfId="171"/>
    <cellStyle name="40% - Énfasis4 3" xfId="172"/>
    <cellStyle name="40% - Énfasis4 4" xfId="173"/>
    <cellStyle name="40% - Énfasis4 5" xfId="174"/>
    <cellStyle name="40% - Énfasis4 6" xfId="175"/>
    <cellStyle name="40% - Énfasis4 7" xfId="176"/>
    <cellStyle name="40% - Énfasis4 8" xfId="177"/>
    <cellStyle name="40% - Énfasis4 9" xfId="178"/>
    <cellStyle name="40% - Énfasis5 10" xfId="179"/>
    <cellStyle name="40% - Énfasis5 11" xfId="180"/>
    <cellStyle name="40% - Énfasis5 12" xfId="181"/>
    <cellStyle name="40% - Énfasis5 13" xfId="182"/>
    <cellStyle name="40% - Énfasis5 14" xfId="183"/>
    <cellStyle name="40% - Énfasis5 2" xfId="184"/>
    <cellStyle name="40% - Énfasis5 3" xfId="185"/>
    <cellStyle name="40% - Énfasis5 4" xfId="186"/>
    <cellStyle name="40% - Énfasis5 5" xfId="187"/>
    <cellStyle name="40% - Énfasis5 6" xfId="188"/>
    <cellStyle name="40% - Énfasis5 7" xfId="189"/>
    <cellStyle name="40% - Énfasis5 8" xfId="190"/>
    <cellStyle name="40% - Énfasis5 9" xfId="191"/>
    <cellStyle name="40% - Énfasis6 10" xfId="192"/>
    <cellStyle name="40% - Énfasis6 11" xfId="193"/>
    <cellStyle name="40% - Énfasis6 12" xfId="194"/>
    <cellStyle name="40% - Énfasis6 13" xfId="195"/>
    <cellStyle name="40% - Énfasis6 14" xfId="196"/>
    <cellStyle name="40% - Énfasis6 2" xfId="197"/>
    <cellStyle name="40% - Énfasis6 3" xfId="198"/>
    <cellStyle name="40% - Énfasis6 4" xfId="199"/>
    <cellStyle name="40% - Énfasis6 5" xfId="200"/>
    <cellStyle name="40% - Énfasis6 6" xfId="201"/>
    <cellStyle name="40% - Énfasis6 7" xfId="202"/>
    <cellStyle name="40% - Énfasis6 8" xfId="203"/>
    <cellStyle name="40% - Énfasis6 9" xfId="204"/>
    <cellStyle name="60% - Énfasis1 2" xfId="205"/>
    <cellStyle name="60% - Énfasis2 2" xfId="206"/>
    <cellStyle name="60% - Énfasis3 2" xfId="207"/>
    <cellStyle name="60% - Énfasis4 2" xfId="208"/>
    <cellStyle name="60% - Énfasis5 2" xfId="209"/>
    <cellStyle name="60% - Énfasis6 2" xfId="210"/>
    <cellStyle name="Moneda 10" xfId="211"/>
    <cellStyle name="Moneda 11" xfId="212"/>
    <cellStyle name="Moneda 12" xfId="213"/>
    <cellStyle name="Moneda 13" xfId="214"/>
    <cellStyle name="Moneda 14" xfId="215"/>
    <cellStyle name="Moneda 15" xfId="216"/>
    <cellStyle name="Moneda 16" xfId="217"/>
    <cellStyle name="Moneda 17" xfId="218"/>
    <cellStyle name="Moneda 18" xfId="219"/>
    <cellStyle name="Moneda 2" xfId="220"/>
    <cellStyle name="Moneda 3" xfId="221"/>
    <cellStyle name="Moneda 4" xfId="222"/>
    <cellStyle name="Moneda 5" xfId="223"/>
    <cellStyle name="Moneda 6" xfId="224"/>
    <cellStyle name="Moneda 7" xfId="225"/>
    <cellStyle name="Moneda 8" xfId="226"/>
    <cellStyle name="Moneda 9" xfId="227"/>
    <cellStyle name="Neutral 2" xfId="228"/>
    <cellStyle name="Normal 10" xfId="229"/>
    <cellStyle name="Normal 11" xfId="230"/>
    <cellStyle name="Normal 12" xfId="231"/>
    <cellStyle name="Normal 13" xfId="232"/>
    <cellStyle name="Normal 14" xfId="233"/>
    <cellStyle name="Normal 15" xfId="234"/>
    <cellStyle name="Normal 16" xfId="235"/>
    <cellStyle name="Normal 2" xfId="236"/>
    <cellStyle name="Normal 3" xfId="237"/>
    <cellStyle name="Normal 4" xfId="238"/>
    <cellStyle name="Normal 5" xfId="239"/>
    <cellStyle name="Normal 6" xfId="240"/>
    <cellStyle name="Normal 7" xfId="241"/>
    <cellStyle name="Normal 8" xfId="242"/>
    <cellStyle name="Normal 9" xfId="243"/>
    <cellStyle name="Notas 2" xfId="244"/>
    <cellStyle name="Título 4" xfId="24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externalLink" Target="/xl/externalLinks/externalLink1.xml" Id="rId11"/><Relationship Type="http://schemas.openxmlformats.org/officeDocument/2006/relationships/externalLink" Target="/xl/externalLinks/externalLink2.xml" Id="rId12"/><Relationship Type="http://schemas.openxmlformats.org/officeDocument/2006/relationships/externalLink" Target="/xl/externalLinks/externalLink3.xml" Id="rId13"/><Relationship Type="http://schemas.openxmlformats.org/officeDocument/2006/relationships/externalLink" Target="/xl/externalLinks/externalLink4.xml" Id="rId14"/><Relationship Type="http://schemas.openxmlformats.org/officeDocument/2006/relationships/externalLink" Target="/xl/externalLinks/externalLink5.xml" Id="rId15"/><Relationship Type="http://schemas.openxmlformats.org/officeDocument/2006/relationships/styles" Target="styles.xml" Id="rId16"/><Relationship Type="http://schemas.openxmlformats.org/officeDocument/2006/relationships/theme" Target="theme/theme1.xml" Id="rId17"/></Relationships>
</file>

<file path=xl/comments/comment1.xml><?xml version="1.0" encoding="utf-8"?>
<comments xmlns="http://schemas.openxmlformats.org/spreadsheetml/2006/main">
  <authors>
    <author>Usuario</author>
  </authors>
  <commentList>
    <comment ref="B45" authorId="0" shapeId="0">
      <text>
        <t>Usuario:
electricity invoice for december included now in euroconta  8k</t>
      </text>
    </comment>
    <comment ref="G45" authorId="0" shapeId="0">
      <text>
        <t xml:space="preserve">Usuario:
electricity invoice for december included now in euroconta 8k
</t>
      </text>
    </comment>
    <comment ref="G52" authorId="0" shapeId="0">
      <text>
        <t xml:space="preserve">Usuario:
GREENKEEPER ASIST, NOV AND DEC 8K FROM LINE 66
</t>
      </text>
    </comment>
  </commentList>
</comments>
</file>

<file path=xl/comments/comment2.xml><?xml version="1.0" encoding="utf-8"?>
<comments xmlns="http://schemas.openxmlformats.org/spreadsheetml/2006/main">
  <authors>
    <author>David Wilkes</author>
  </authors>
  <commentList>
    <comment ref="D180" authorId="0" shapeId="0">
      <text>
        <t>David Wilkes:
Direct bookings 88 - 9,7k
Internet 113 - 12,6k</t>
      </text>
    </comment>
    <comment ref="H180" authorId="0" shapeId="0">
      <text>
        <t>David Wilkes:
Direct 205 - 22,5k
Internet 138 - 15,2k</t>
      </text>
    </comment>
  </commentList>
</comments>
</file>

<file path=xl/externalLinks/_rels/externalLink1.xml.rels><Relationships xmlns="http://schemas.openxmlformats.org/package/2006/relationships"><Relationship Type="http://schemas.openxmlformats.org/officeDocument/2006/relationships/externalLinkPath" Target="\Users\davidwilkes\Library\Mobile%20Documents\com~apple~CloudDocs\Documents\Spain\El%20Paraiso%20Golf%20Club\Board%20Matters\Board%20Meetings\2025%20Board%20Meetings\27%20Nov%202025\10%20OCTOBER%202025%20MTD%20&amp;%20YTD%20v2.xlsx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\Users\davidwilkes\Library\Mobile%20Documents\com~apple~CloudDocs\Documents\Spain\El%20Paraiso%20Golf%20Club\Board%20Matters\El%20Paraiso%20Financials\Management%20Accounts\Euro%20Conta%20Rep%20Wing%202025\GF%20Comparison%202025%20.xlsx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\Users\davidwilkes\Library\Mobile%20Documents\com~apple~CloudDocs\Documents\Spain\El%20Paraiso%20Golf%20Club%20Restaurant\Inventory%20Counts\INVENTORY%2030%20Abril%202025%20Food%20&amp;%20Drinks.xlsx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\Users\davidwilkes\Library\Mobile%20Documents\com~apple~CloudDocs\Documents\Spain\El%20Paraiso%20Golf%20Club%20Restaurant\Inventory%20Counts\INVENTORY%2030%20June%202025.xlsx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\Users\davidwilkes\Library\Mobile%20Documents\com~apple~CloudDocs\Documents\Spain\El%20Paraiso%20Golf%20Club%20Restaurant\Inventory%20Counts\INVENTORY%2031%20May%202025.xlsx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ard Summary OCT 2025"/>
      <sheetName val="BANK POSITION"/>
      <sheetName val="KPIs"/>
      <sheetName val="TOO Receiveables"/>
      <sheetName val="GF Analysis"/>
      <sheetName val="Rep Win YTD Oct 25"/>
      <sheetName val="Oct RepW"/>
      <sheetName val="Costs on clubhouse"/>
      <sheetName val="V4Golf YTD Oct"/>
      <sheetName val="V4G MTD Oct 25"/>
    </sheetNames>
    <sheetDataSet>
      <sheetData sheetId="0">
        <row r="85">
          <cell r="B85">
            <v>106</v>
          </cell>
        </row>
      </sheetData>
      <sheetData sheetId="1"/>
      <sheetData sheetId="2"/>
      <sheetData sheetId="3"/>
      <sheetData sheetId="4">
        <row r="12">
          <cell r="I12">
            <v>105.408195121951</v>
          </cell>
        </row>
        <row r="25">
          <cell r="J25">
            <v>0.409137292726876</v>
          </cell>
        </row>
        <row r="26">
          <cell r="J26">
            <v>0.590862707273124</v>
          </cell>
        </row>
      </sheetData>
      <sheetData sheetId="5">
        <row r="190">
          <cell r="CD190">
            <v>410</v>
          </cell>
          <cell r="CE190">
            <v>43217.36</v>
          </cell>
        </row>
        <row r="190">
          <cell r="CK190">
            <v>4857</v>
          </cell>
          <cell r="CL190">
            <v>372742.04</v>
          </cell>
        </row>
        <row r="193">
          <cell r="CM193">
            <v>0.445927076348559</v>
          </cell>
        </row>
        <row r="194">
          <cell r="CM194">
            <v>0.554072923651441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 Sheet V2"/>
      <sheetName val="Members "/>
      <sheetName val="Maintenance"/>
      <sheetName val="Marketing"/>
      <sheetName val="2nd version of GF Income 2025"/>
      <sheetName val="Comparison 2025 GF"/>
      <sheetName val="Rep Wing"/>
      <sheetName val="Depreciation"/>
      <sheetName val="Salaries"/>
    </sheetNames>
    <sheetDataSet>
      <sheetData sheetId="0"/>
      <sheetData sheetId="1"/>
      <sheetData sheetId="2"/>
      <sheetData sheetId="3"/>
      <sheetData sheetId="4"/>
      <sheetData sheetId="5">
        <row r="13">
          <cell r="AI13">
            <v>1219</v>
          </cell>
        </row>
        <row r="38">
          <cell r="G38">
            <v>7243.8</v>
          </cell>
          <cell r="H38">
            <v>224</v>
          </cell>
        </row>
        <row r="39">
          <cell r="G39">
            <v>2599.17</v>
          </cell>
          <cell r="H39">
            <v>144</v>
          </cell>
        </row>
      </sheetData>
      <sheetData sheetId="6">
        <row r="79">
          <cell r="EI79">
            <v>122</v>
          </cell>
          <cell r="EJ79">
            <v>3629.75</v>
          </cell>
        </row>
        <row r="80">
          <cell r="E80">
            <v>125</v>
          </cell>
          <cell r="F80">
            <v>3744.21</v>
          </cell>
        </row>
        <row r="80">
          <cell r="AS80">
            <v>194</v>
          </cell>
          <cell r="AT80">
            <v>11223.14</v>
          </cell>
        </row>
        <row r="80">
          <cell r="DB80">
            <v>156</v>
          </cell>
          <cell r="DC80">
            <v>8092.56</v>
          </cell>
        </row>
        <row r="80">
          <cell r="EI80">
            <v>95</v>
          </cell>
          <cell r="EJ80">
            <v>4215.7</v>
          </cell>
        </row>
        <row r="81">
          <cell r="E81">
            <v>205</v>
          </cell>
          <cell r="F81">
            <v>9145.45</v>
          </cell>
        </row>
        <row r="81">
          <cell r="AS81">
            <v>120</v>
          </cell>
          <cell r="AT81">
            <v>8327.27</v>
          </cell>
        </row>
        <row r="81">
          <cell r="CR81">
            <v>75</v>
          </cell>
          <cell r="CS81">
            <v>2216.53</v>
          </cell>
        </row>
        <row r="81">
          <cell r="DB81">
            <v>109</v>
          </cell>
          <cell r="DC81">
            <v>6556.4</v>
          </cell>
        </row>
        <row r="82">
          <cell r="E82">
            <v>3</v>
          </cell>
          <cell r="F82">
            <v>0</v>
          </cell>
        </row>
        <row r="82">
          <cell r="BS82">
            <v>87</v>
          </cell>
          <cell r="BT82">
            <v>3169.42</v>
          </cell>
        </row>
        <row r="82">
          <cell r="CR82">
            <v>101</v>
          </cell>
          <cell r="CS82">
            <v>4507.44</v>
          </cell>
        </row>
        <row r="82">
          <cell r="DX82">
            <v>207</v>
          </cell>
          <cell r="DY82">
            <v>10747.52</v>
          </cell>
        </row>
        <row r="83">
          <cell r="T83">
            <v>123</v>
          </cell>
          <cell r="U83">
            <v>5409.09</v>
          </cell>
        </row>
        <row r="83">
          <cell r="BS83">
            <v>44</v>
          </cell>
          <cell r="BT83">
            <v>2102.48</v>
          </cell>
        </row>
        <row r="83">
          <cell r="DX83">
            <v>135</v>
          </cell>
          <cell r="DY83">
            <v>8046.28</v>
          </cell>
        </row>
        <row r="84">
          <cell r="T84">
            <v>135</v>
          </cell>
          <cell r="U84">
            <v>7363.64</v>
          </cell>
        </row>
        <row r="84">
          <cell r="CE84">
            <v>56</v>
          </cell>
          <cell r="CF84">
            <v>1666.12</v>
          </cell>
        </row>
        <row r="84">
          <cell r="DM84">
            <v>212</v>
          </cell>
          <cell r="DN84">
            <v>12264.46</v>
          </cell>
        </row>
        <row r="85">
          <cell r="AS85">
            <v>20</v>
          </cell>
          <cell r="AT85">
            <v>1619.83</v>
          </cell>
        </row>
        <row r="85">
          <cell r="CE85">
            <v>129</v>
          </cell>
          <cell r="CF85">
            <v>5727.27</v>
          </cell>
        </row>
        <row r="85">
          <cell r="CR85">
            <v>34</v>
          </cell>
          <cell r="CS85">
            <v>1770.25</v>
          </cell>
        </row>
        <row r="85">
          <cell r="DM85">
            <v>169</v>
          </cell>
          <cell r="DN85">
            <v>11732.23</v>
          </cell>
        </row>
        <row r="86">
          <cell r="EI86">
            <v>6</v>
          </cell>
          <cell r="EJ86">
            <v>312.4</v>
          </cell>
        </row>
        <row r="87">
          <cell r="BG87">
            <v>169</v>
          </cell>
          <cell r="BH87">
            <v>9640.5</v>
          </cell>
        </row>
        <row r="87">
          <cell r="DB87">
            <v>9</v>
          </cell>
          <cell r="DC87">
            <v>676.86</v>
          </cell>
        </row>
        <row r="88">
          <cell r="T88">
            <v>13</v>
          </cell>
          <cell r="U88">
            <v>827.27</v>
          </cell>
        </row>
        <row r="88">
          <cell r="BG88">
            <v>108</v>
          </cell>
          <cell r="BH88">
            <v>7416.53</v>
          </cell>
        </row>
        <row r="88">
          <cell r="DM88">
            <v>16</v>
          </cell>
          <cell r="DN88">
            <v>462.81</v>
          </cell>
        </row>
        <row r="89">
          <cell r="CE89">
            <v>17</v>
          </cell>
          <cell r="CF89">
            <v>885.12</v>
          </cell>
        </row>
        <row r="91">
          <cell r="DM91">
            <v>50</v>
          </cell>
          <cell r="DN91">
            <v>4049.59</v>
          </cell>
        </row>
        <row r="93">
          <cell r="BS93">
            <v>16</v>
          </cell>
          <cell r="BT93">
            <v>497.52</v>
          </cell>
        </row>
        <row r="97">
          <cell r="E97">
            <v>224</v>
          </cell>
          <cell r="F97">
            <v>7243.8</v>
          </cell>
        </row>
        <row r="98">
          <cell r="E98">
            <v>144</v>
          </cell>
          <cell r="F98">
            <v>2599.17</v>
          </cell>
        </row>
        <row r="99">
          <cell r="AS99">
            <v>329</v>
          </cell>
          <cell r="AT99">
            <v>10776.86</v>
          </cell>
        </row>
        <row r="99">
          <cell r="BS99">
            <v>230</v>
          </cell>
          <cell r="BT99">
            <v>8236.78</v>
          </cell>
        </row>
        <row r="100">
          <cell r="AS100">
            <v>189</v>
          </cell>
          <cell r="AT100">
            <v>3187.19</v>
          </cell>
        </row>
        <row r="100">
          <cell r="BS100">
            <v>371</v>
          </cell>
          <cell r="BT100">
            <v>4254.96</v>
          </cell>
        </row>
        <row r="100">
          <cell r="DB100">
            <v>344</v>
          </cell>
          <cell r="DC100">
            <v>12550</v>
          </cell>
        </row>
        <row r="101">
          <cell r="AS101">
            <v>32</v>
          </cell>
          <cell r="AT101">
            <v>661.16</v>
          </cell>
        </row>
        <row r="101">
          <cell r="BS101">
            <v>30</v>
          </cell>
          <cell r="BT101">
            <v>619.01</v>
          </cell>
        </row>
        <row r="101">
          <cell r="CR101">
            <v>387</v>
          </cell>
          <cell r="CS101">
            <v>13578.1</v>
          </cell>
        </row>
        <row r="101">
          <cell r="DB101">
            <v>371</v>
          </cell>
          <cell r="DC101">
            <v>6513.64</v>
          </cell>
        </row>
        <row r="102">
          <cell r="T102">
            <v>215</v>
          </cell>
          <cell r="U102">
            <v>6941.74</v>
          </cell>
        </row>
        <row r="102">
          <cell r="AS102">
            <v>55</v>
          </cell>
          <cell r="AT102">
            <v>727.27</v>
          </cell>
        </row>
        <row r="102">
          <cell r="BS102">
            <v>23</v>
          </cell>
          <cell r="BT102">
            <v>304.13</v>
          </cell>
        </row>
        <row r="102">
          <cell r="CR102">
            <v>332</v>
          </cell>
          <cell r="CS102">
            <v>3487.19</v>
          </cell>
        </row>
        <row r="102">
          <cell r="DB102">
            <v>38</v>
          </cell>
          <cell r="DC102">
            <v>942.15</v>
          </cell>
        </row>
        <row r="102">
          <cell r="EI102">
            <v>175</v>
          </cell>
          <cell r="EJ102">
            <v>6309.92</v>
          </cell>
        </row>
        <row r="103">
          <cell r="T103">
            <v>117</v>
          </cell>
          <cell r="U103">
            <v>2105.37</v>
          </cell>
        </row>
        <row r="103">
          <cell r="AT103">
            <v>16.53</v>
          </cell>
        </row>
        <row r="103">
          <cell r="BS103">
            <v>50</v>
          </cell>
          <cell r="BT103">
            <v>1652.89</v>
          </cell>
        </row>
        <row r="103">
          <cell r="CR103">
            <v>132</v>
          </cell>
          <cell r="CS103">
            <v>2687.19</v>
          </cell>
        </row>
        <row r="103">
          <cell r="DB103">
            <v>64</v>
          </cell>
        </row>
        <row r="103">
          <cell r="EI103">
            <v>154</v>
          </cell>
          <cell r="EJ103">
            <v>2603.31</v>
          </cell>
        </row>
        <row r="104">
          <cell r="T104">
            <v>12</v>
          </cell>
          <cell r="U104">
            <v>247.93</v>
          </cell>
        </row>
        <row r="104">
          <cell r="AT104">
            <v>30.99</v>
          </cell>
        </row>
        <row r="104">
          <cell r="BS104">
            <v>4</v>
          </cell>
          <cell r="BT104">
            <v>82.64</v>
          </cell>
        </row>
        <row r="104">
          <cell r="CE104">
            <v>398</v>
          </cell>
          <cell r="CF104">
            <v>14579.75</v>
          </cell>
        </row>
        <row r="104">
          <cell r="DB104">
            <v>44</v>
          </cell>
          <cell r="DC104">
            <v>1371.9</v>
          </cell>
        </row>
        <row r="104">
          <cell r="DX104">
            <v>253</v>
          </cell>
          <cell r="DY104">
            <v>9052.89</v>
          </cell>
        </row>
        <row r="104">
          <cell r="EI104">
            <v>15</v>
          </cell>
          <cell r="EJ104">
            <v>371.9</v>
          </cell>
        </row>
        <row r="105">
          <cell r="T105">
            <v>30</v>
          </cell>
          <cell r="U105">
            <v>396.69</v>
          </cell>
        </row>
        <row r="105">
          <cell r="BG105">
            <v>291</v>
          </cell>
          <cell r="BH105">
            <v>9668.6</v>
          </cell>
        </row>
        <row r="105">
          <cell r="CE105">
            <v>485</v>
          </cell>
          <cell r="CF105">
            <v>4713.14</v>
          </cell>
        </row>
        <row r="105">
          <cell r="CR105">
            <v>75</v>
          </cell>
          <cell r="CS105">
            <v>1752.07</v>
          </cell>
        </row>
        <row r="105">
          <cell r="DX105">
            <v>306</v>
          </cell>
          <cell r="DY105">
            <v>5325.12</v>
          </cell>
        </row>
        <row r="105">
          <cell r="EI105">
            <v>35</v>
          </cell>
          <cell r="EJ105">
            <v>446.28</v>
          </cell>
        </row>
        <row r="106">
          <cell r="T106">
            <v>2</v>
          </cell>
          <cell r="U106">
            <v>41.32</v>
          </cell>
        </row>
        <row r="106">
          <cell r="AS106">
            <v>129</v>
          </cell>
          <cell r="AT106">
            <v>1569.42</v>
          </cell>
        </row>
        <row r="106">
          <cell r="BG106">
            <v>217</v>
          </cell>
          <cell r="BH106">
            <v>3888.43</v>
          </cell>
        </row>
        <row r="106">
          <cell r="BS106">
            <v>26</v>
          </cell>
          <cell r="BT106">
            <v>322.31</v>
          </cell>
        </row>
        <row r="106">
          <cell r="DC106">
            <v>173.55</v>
          </cell>
        </row>
        <row r="106">
          <cell r="DX106">
            <v>11</v>
          </cell>
          <cell r="DY106">
            <v>272.73</v>
          </cell>
        </row>
        <row r="107">
          <cell r="AT107">
            <v>8.26</v>
          </cell>
        </row>
        <row r="107">
          <cell r="BG107">
            <v>21</v>
          </cell>
          <cell r="BH107">
            <v>413.22</v>
          </cell>
        </row>
        <row r="107">
          <cell r="BS107">
            <v>7</v>
          </cell>
          <cell r="BT107">
            <v>41.32</v>
          </cell>
        </row>
        <row r="107">
          <cell r="DM107">
            <v>335</v>
          </cell>
          <cell r="DN107">
            <v>12028.93</v>
          </cell>
        </row>
        <row r="107">
          <cell r="DX107">
            <v>41</v>
          </cell>
          <cell r="DY107">
            <v>571.07</v>
          </cell>
        </row>
        <row r="108">
          <cell r="T108">
            <v>60</v>
          </cell>
          <cell r="U108">
            <v>719.01</v>
          </cell>
        </row>
        <row r="108">
          <cell r="AT108">
            <v>16.53</v>
          </cell>
        </row>
        <row r="108">
          <cell r="BG108">
            <v>50</v>
          </cell>
          <cell r="BH108">
            <v>628.1</v>
          </cell>
        </row>
        <row r="108">
          <cell r="BS108">
            <v>8</v>
          </cell>
          <cell r="BT108">
            <v>66.12</v>
          </cell>
        </row>
        <row r="108">
          <cell r="CE108">
            <v>51</v>
          </cell>
          <cell r="CF108">
            <v>1636.36</v>
          </cell>
        </row>
        <row r="108">
          <cell r="DB108">
            <v>54</v>
          </cell>
          <cell r="DC108">
            <v>725.62</v>
          </cell>
        </row>
        <row r="108">
          <cell r="DM108">
            <v>480</v>
          </cell>
          <cell r="DN108">
            <v>8478.51</v>
          </cell>
        </row>
        <row r="108">
          <cell r="DX108">
            <v>43</v>
          </cell>
          <cell r="DY108">
            <v>1421.49</v>
          </cell>
        </row>
        <row r="109">
          <cell r="T109">
            <v>1</v>
          </cell>
          <cell r="U109">
            <v>8.26</v>
          </cell>
        </row>
        <row r="109">
          <cell r="BG109">
            <v>17</v>
          </cell>
          <cell r="BH109">
            <v>561.98</v>
          </cell>
        </row>
        <row r="109">
          <cell r="CE109">
            <v>6</v>
          </cell>
          <cell r="CF109">
            <v>123.97</v>
          </cell>
        </row>
        <row r="109">
          <cell r="DB109">
            <v>3</v>
          </cell>
          <cell r="DC109">
            <v>24.79</v>
          </cell>
        </row>
        <row r="109">
          <cell r="DM109">
            <v>28</v>
          </cell>
          <cell r="DN109">
            <v>681.82</v>
          </cell>
        </row>
        <row r="110">
          <cell r="T110">
            <v>1</v>
          </cell>
          <cell r="U110">
            <v>8.26</v>
          </cell>
        </row>
        <row r="110">
          <cell r="BG110">
            <v>100</v>
          </cell>
        </row>
        <row r="110">
          <cell r="CR110">
            <v>5</v>
          </cell>
          <cell r="CS110">
            <v>41.32</v>
          </cell>
        </row>
        <row r="110">
          <cell r="DM110">
            <v>69</v>
          </cell>
          <cell r="DN110">
            <v>974.38</v>
          </cell>
        </row>
        <row r="110">
          <cell r="DX110">
            <v>5</v>
          </cell>
          <cell r="DY110">
            <v>107.44</v>
          </cell>
        </row>
        <row r="110">
          <cell r="EI110">
            <v>7</v>
          </cell>
          <cell r="EJ110">
            <v>57.85</v>
          </cell>
        </row>
        <row r="111">
          <cell r="BG111">
            <v>117</v>
          </cell>
          <cell r="BH111">
            <v>1411.16</v>
          </cell>
        </row>
        <row r="111">
          <cell r="CE111">
            <v>28</v>
          </cell>
          <cell r="CF111">
            <v>223.14</v>
          </cell>
        </row>
        <row r="112">
          <cell r="BG112">
            <v>2</v>
          </cell>
          <cell r="BH112">
            <v>16.53</v>
          </cell>
        </row>
        <row r="112">
          <cell r="CE112">
            <v>26</v>
          </cell>
          <cell r="CF112">
            <v>206.61</v>
          </cell>
        </row>
        <row r="113">
          <cell r="BG113">
            <v>74</v>
          </cell>
        </row>
        <row r="114">
          <cell r="BG114">
            <v>39</v>
          </cell>
        </row>
        <row r="114">
          <cell r="BS114">
            <v>2</v>
          </cell>
          <cell r="BT114">
            <v>66.12</v>
          </cell>
        </row>
        <row r="115">
          <cell r="AS115">
            <v>6</v>
          </cell>
          <cell r="AT115">
            <v>198.35</v>
          </cell>
        </row>
        <row r="115">
          <cell r="BG115">
            <v>74</v>
          </cell>
        </row>
        <row r="115">
          <cell r="CR115">
            <v>1</v>
          </cell>
          <cell r="CS115">
            <v>33.06</v>
          </cell>
        </row>
        <row r="115">
          <cell r="DB115">
            <v>6</v>
          </cell>
          <cell r="DC115">
            <v>198.35</v>
          </cell>
        </row>
        <row r="115">
          <cell r="DM115">
            <v>2</v>
          </cell>
          <cell r="DN115">
            <v>16.53</v>
          </cell>
        </row>
        <row r="116">
          <cell r="T116">
            <v>4</v>
          </cell>
          <cell r="U116">
            <v>132.23</v>
          </cell>
        </row>
        <row r="116">
          <cell r="BG116">
            <v>22</v>
          </cell>
        </row>
        <row r="117">
          <cell r="BG117">
            <v>7</v>
          </cell>
        </row>
        <row r="118">
          <cell r="BG118">
            <v>4</v>
          </cell>
          <cell r="BH118">
            <v>132.23</v>
          </cell>
        </row>
        <row r="120">
          <cell r="E120">
            <v>1</v>
          </cell>
          <cell r="F120">
            <v>289.26</v>
          </cell>
        </row>
        <row r="121">
          <cell r="DM121">
            <v>7</v>
          </cell>
          <cell r="DN121">
            <v>231.4</v>
          </cell>
        </row>
        <row r="131">
          <cell r="E131">
            <v>196</v>
          </cell>
          <cell r="F131">
            <v>485.95</v>
          </cell>
        </row>
        <row r="132">
          <cell r="E132">
            <v>38</v>
          </cell>
          <cell r="F132">
            <v>190</v>
          </cell>
        </row>
        <row r="133">
          <cell r="E133">
            <v>124</v>
          </cell>
          <cell r="F133">
            <v>682</v>
          </cell>
        </row>
        <row r="134">
          <cell r="E134">
            <v>306</v>
          </cell>
          <cell r="F134">
            <v>752.89</v>
          </cell>
        </row>
        <row r="135">
          <cell r="E135">
            <v>224</v>
          </cell>
          <cell r="F135">
            <v>1120</v>
          </cell>
        </row>
        <row r="136">
          <cell r="E136">
            <v>79</v>
          </cell>
          <cell r="F136">
            <v>214</v>
          </cell>
        </row>
        <row r="137">
          <cell r="E137">
            <v>252</v>
          </cell>
          <cell r="F137">
            <v>756</v>
          </cell>
        </row>
        <row r="141">
          <cell r="BS141">
            <v>471</v>
          </cell>
          <cell r="BT141">
            <v>29433.79</v>
          </cell>
        </row>
        <row r="142">
          <cell r="BS142">
            <v>259</v>
          </cell>
          <cell r="BT142">
            <v>14529.75</v>
          </cell>
        </row>
        <row r="142">
          <cell r="DB142">
            <v>534</v>
          </cell>
          <cell r="DC142">
            <v>47978.51</v>
          </cell>
        </row>
        <row r="142">
          <cell r="EI142">
            <v>305</v>
          </cell>
          <cell r="EJ142">
            <v>20614.05</v>
          </cell>
        </row>
        <row r="143">
          <cell r="E143">
            <v>414</v>
          </cell>
          <cell r="F143">
            <v>25938</v>
          </cell>
        </row>
        <row r="143">
          <cell r="BS143">
            <v>413</v>
          </cell>
          <cell r="BT143">
            <v>25594.21</v>
          </cell>
        </row>
        <row r="143">
          <cell r="DB143">
            <v>256</v>
          </cell>
          <cell r="DC143">
            <v>18650.41</v>
          </cell>
        </row>
        <row r="143">
          <cell r="EI143">
            <v>189</v>
          </cell>
          <cell r="EJ143">
            <v>9661.16</v>
          </cell>
        </row>
        <row r="144">
          <cell r="E144">
            <v>240</v>
          </cell>
          <cell r="F144">
            <v>12136.36</v>
          </cell>
        </row>
        <row r="144">
          <cell r="BS144">
            <v>122</v>
          </cell>
          <cell r="BT144">
            <v>0</v>
          </cell>
        </row>
        <row r="144">
          <cell r="DB144">
            <v>341</v>
          </cell>
          <cell r="DC144">
            <v>25424.79</v>
          </cell>
        </row>
        <row r="144">
          <cell r="EI144">
            <v>182</v>
          </cell>
          <cell r="EJ144">
            <v>9925.62</v>
          </cell>
        </row>
        <row r="145">
          <cell r="E145">
            <v>244</v>
          </cell>
          <cell r="F145">
            <v>12738.84</v>
          </cell>
        </row>
        <row r="145">
          <cell r="BS145">
            <v>146</v>
          </cell>
          <cell r="BT145">
            <v>8414.88</v>
          </cell>
        </row>
        <row r="145">
          <cell r="DB145">
            <v>91</v>
          </cell>
          <cell r="DC145">
            <v>0</v>
          </cell>
        </row>
        <row r="145">
          <cell r="EI145">
            <v>132</v>
          </cell>
          <cell r="EJ145">
            <v>0</v>
          </cell>
        </row>
        <row r="146">
          <cell r="E146">
            <v>147</v>
          </cell>
          <cell r="F146">
            <v>0</v>
          </cell>
        </row>
        <row r="146">
          <cell r="CE146">
            <v>749</v>
          </cell>
          <cell r="CF146">
            <v>46534.3</v>
          </cell>
        </row>
        <row r="146">
          <cell r="CR146">
            <v>845</v>
          </cell>
          <cell r="CS146">
            <v>46493.06</v>
          </cell>
        </row>
        <row r="146">
          <cell r="DB146">
            <v>62</v>
          </cell>
          <cell r="DC146">
            <v>4776.03</v>
          </cell>
        </row>
        <row r="146">
          <cell r="EI146">
            <v>171</v>
          </cell>
          <cell r="EJ146">
            <v>9440.5</v>
          </cell>
        </row>
        <row r="147">
          <cell r="E147">
            <v>249</v>
          </cell>
          <cell r="F147">
            <v>13390.91</v>
          </cell>
        </row>
        <row r="147">
          <cell r="AS147">
            <v>446</v>
          </cell>
          <cell r="AT147">
            <v>42972.36</v>
          </cell>
        </row>
        <row r="147">
          <cell r="CE147">
            <v>224</v>
          </cell>
          <cell r="CF147">
            <v>11933.88</v>
          </cell>
        </row>
        <row r="147">
          <cell r="CR147">
            <v>99</v>
          </cell>
          <cell r="CS147">
            <v>5694.21</v>
          </cell>
        </row>
        <row r="148">
          <cell r="T148">
            <v>403</v>
          </cell>
          <cell r="U148">
            <v>30079.57</v>
          </cell>
        </row>
        <row r="148">
          <cell r="AS148">
            <v>447</v>
          </cell>
          <cell r="AT148">
            <v>34781.82</v>
          </cell>
        </row>
        <row r="148">
          <cell r="BG148">
            <v>383</v>
          </cell>
          <cell r="BH148">
            <v>38689.54</v>
          </cell>
        </row>
        <row r="148">
          <cell r="BS148">
            <v>160</v>
          </cell>
          <cell r="BT148">
            <v>4230.99</v>
          </cell>
        </row>
        <row r="148">
          <cell r="CE148">
            <v>244</v>
          </cell>
          <cell r="CF148">
            <v>13326.45</v>
          </cell>
        </row>
        <row r="148">
          <cell r="CR148">
            <v>96</v>
          </cell>
          <cell r="CS148">
            <v>4950.41</v>
          </cell>
        </row>
        <row r="148">
          <cell r="DX148">
            <v>316</v>
          </cell>
          <cell r="DY148">
            <v>29123.14</v>
          </cell>
        </row>
        <row r="149">
          <cell r="E149">
            <v>95</v>
          </cell>
          <cell r="F149">
            <v>1283.97</v>
          </cell>
        </row>
        <row r="149">
          <cell r="T149">
            <v>348</v>
          </cell>
          <cell r="U149">
            <v>21905.79</v>
          </cell>
        </row>
        <row r="149">
          <cell r="AS149">
            <v>485</v>
          </cell>
          <cell r="AT149">
            <v>38520.66</v>
          </cell>
        </row>
        <row r="149">
          <cell r="BG149">
            <v>518</v>
          </cell>
          <cell r="BH149">
            <v>40067.77</v>
          </cell>
        </row>
        <row r="149">
          <cell r="BS149">
            <v>13</v>
          </cell>
          <cell r="BT149">
            <v>879.34</v>
          </cell>
        </row>
        <row r="149">
          <cell r="CE149">
            <v>122</v>
          </cell>
        </row>
        <row r="149">
          <cell r="CR149">
            <v>116</v>
          </cell>
          <cell r="CS149">
            <v>0</v>
          </cell>
        </row>
        <row r="149">
          <cell r="DB149">
            <v>223</v>
          </cell>
          <cell r="DC149">
            <v>6569.49</v>
          </cell>
        </row>
        <row r="149">
          <cell r="DX149">
            <v>334</v>
          </cell>
          <cell r="DY149">
            <v>23335.54</v>
          </cell>
        </row>
        <row r="149">
          <cell r="EI149">
            <v>218</v>
          </cell>
          <cell r="EJ149">
            <v>3896.28</v>
          </cell>
        </row>
        <row r="150">
          <cell r="E150">
            <v>256</v>
          </cell>
          <cell r="F150">
            <v>6493.39</v>
          </cell>
        </row>
        <row r="150">
          <cell r="T150">
            <v>487</v>
          </cell>
          <cell r="U150">
            <v>30413.64</v>
          </cell>
        </row>
        <row r="150">
          <cell r="AS150">
            <v>78</v>
          </cell>
          <cell r="AT150">
            <v>0</v>
          </cell>
        </row>
        <row r="150">
          <cell r="BG150">
            <v>494</v>
          </cell>
          <cell r="BH150">
            <v>37929.75</v>
          </cell>
        </row>
        <row r="150">
          <cell r="CE150">
            <v>97</v>
          </cell>
          <cell r="CF150">
            <v>5367.77</v>
          </cell>
        </row>
        <row r="150">
          <cell r="CR150">
            <v>101</v>
          </cell>
          <cell r="CS150">
            <v>5230.58</v>
          </cell>
        </row>
        <row r="150">
          <cell r="DB150">
            <v>93</v>
          </cell>
          <cell r="DC150">
            <v>7957.02</v>
          </cell>
        </row>
        <row r="150">
          <cell r="DM150">
            <v>410</v>
          </cell>
          <cell r="DN150">
            <v>43217.36</v>
          </cell>
        </row>
        <row r="150">
          <cell r="DX150">
            <v>461</v>
          </cell>
          <cell r="DY150">
            <v>33398.35</v>
          </cell>
        </row>
        <row r="150">
          <cell r="EI150">
            <v>55</v>
          </cell>
          <cell r="EJ150">
            <v>3272.73</v>
          </cell>
        </row>
        <row r="151">
          <cell r="E151">
            <v>53</v>
          </cell>
          <cell r="F151">
            <v>3153.72</v>
          </cell>
        </row>
        <row r="151">
          <cell r="T151">
            <v>98</v>
          </cell>
          <cell r="U151">
            <v>0</v>
          </cell>
        </row>
        <row r="151">
          <cell r="AG151">
            <v>234</v>
          </cell>
          <cell r="AH151">
            <v>1901.65</v>
          </cell>
        </row>
        <row r="151">
          <cell r="AS151">
            <v>119</v>
          </cell>
          <cell r="AT151">
            <v>9340.5</v>
          </cell>
        </row>
        <row r="151">
          <cell r="BG151">
            <v>127</v>
          </cell>
          <cell r="BH151">
            <v>0</v>
          </cell>
        </row>
        <row r="151">
          <cell r="BS151">
            <v>113</v>
          </cell>
          <cell r="BT151">
            <v>895.87</v>
          </cell>
        </row>
        <row r="151">
          <cell r="DM151">
            <v>442</v>
          </cell>
          <cell r="DN151">
            <v>34104.13</v>
          </cell>
        </row>
        <row r="151">
          <cell r="DX151">
            <v>113</v>
          </cell>
          <cell r="DY151">
            <v>0</v>
          </cell>
        </row>
        <row r="151">
          <cell r="EI151">
            <v>9</v>
          </cell>
          <cell r="EJ151">
            <v>505.79</v>
          </cell>
        </row>
        <row r="152">
          <cell r="E152">
            <v>10</v>
          </cell>
          <cell r="F152">
            <v>553.72</v>
          </cell>
        </row>
        <row r="152">
          <cell r="T152">
            <v>141</v>
          </cell>
          <cell r="U152">
            <v>9261.16</v>
          </cell>
        </row>
        <row r="152">
          <cell r="BG152">
            <v>76</v>
          </cell>
          <cell r="BH152">
            <v>6430.58</v>
          </cell>
        </row>
        <row r="152">
          <cell r="DM152">
            <v>625</v>
          </cell>
          <cell r="DN152">
            <v>49252.07</v>
          </cell>
        </row>
        <row r="152">
          <cell r="DX152">
            <v>203</v>
          </cell>
          <cell r="DY152">
            <v>12071.07</v>
          </cell>
        </row>
        <row r="153">
          <cell r="E153">
            <v>542</v>
          </cell>
          <cell r="F153">
            <v>11486.36</v>
          </cell>
        </row>
        <row r="153">
          <cell r="CE153">
            <v>253</v>
          </cell>
          <cell r="CF153">
            <v>7924.38</v>
          </cell>
        </row>
        <row r="153">
          <cell r="CR153">
            <v>259</v>
          </cell>
          <cell r="CS153">
            <v>9156.2</v>
          </cell>
        </row>
        <row r="153">
          <cell r="DM153">
            <v>102</v>
          </cell>
          <cell r="DN153">
            <v>0</v>
          </cell>
        </row>
        <row r="153">
          <cell r="EI153">
            <v>309</v>
          </cell>
          <cell r="EJ153">
            <v>2456.2</v>
          </cell>
        </row>
        <row r="154">
          <cell r="E154">
            <v>471</v>
          </cell>
          <cell r="F154">
            <v>3577.12</v>
          </cell>
        </row>
        <row r="154">
          <cell r="AS154">
            <v>268</v>
          </cell>
          <cell r="AT154">
            <v>8948.35</v>
          </cell>
        </row>
        <row r="154">
          <cell r="BG154">
            <v>84</v>
          </cell>
          <cell r="BH154">
            <v>1491.72</v>
          </cell>
        </row>
        <row r="154">
          <cell r="BS154">
            <v>187</v>
          </cell>
          <cell r="BT154">
            <v>6004.13</v>
          </cell>
        </row>
        <row r="154">
          <cell r="CE154">
            <v>26</v>
          </cell>
          <cell r="CF154">
            <v>1532.23</v>
          </cell>
        </row>
        <row r="154">
          <cell r="CR154">
            <v>87</v>
          </cell>
          <cell r="CS154">
            <v>5176.86</v>
          </cell>
        </row>
        <row r="154">
          <cell r="DM154">
            <v>92</v>
          </cell>
          <cell r="DN154">
            <v>7686.78</v>
          </cell>
        </row>
        <row r="154">
          <cell r="DX154">
            <v>87</v>
          </cell>
          <cell r="DY154">
            <v>1104.13</v>
          </cell>
        </row>
        <row r="155">
          <cell r="T155">
            <v>220</v>
          </cell>
          <cell r="U155">
            <v>5646.28</v>
          </cell>
        </row>
        <row r="155">
          <cell r="AS155">
            <v>60</v>
          </cell>
          <cell r="AT155">
            <v>5553.72</v>
          </cell>
        </row>
        <row r="155">
          <cell r="BG155">
            <v>220</v>
          </cell>
          <cell r="BH155">
            <v>6621.52</v>
          </cell>
        </row>
        <row r="155">
          <cell r="BS155">
            <v>2</v>
          </cell>
          <cell r="BT155">
            <v>1404.96</v>
          </cell>
        </row>
        <row r="155">
          <cell r="DB155">
            <v>168</v>
          </cell>
          <cell r="DC155">
            <v>5516.53</v>
          </cell>
        </row>
        <row r="155">
          <cell r="DX155">
            <v>215</v>
          </cell>
          <cell r="DY155">
            <v>4288.84</v>
          </cell>
        </row>
        <row r="156">
          <cell r="E156">
            <v>88</v>
          </cell>
          <cell r="F156">
            <v>2909.09</v>
          </cell>
        </row>
        <row r="156">
          <cell r="T156">
            <v>39</v>
          </cell>
          <cell r="U156">
            <v>2823.14</v>
          </cell>
        </row>
        <row r="156">
          <cell r="BG156">
            <v>83</v>
          </cell>
          <cell r="BH156">
            <v>7664.13</v>
          </cell>
        </row>
        <row r="156">
          <cell r="CE156">
            <v>73</v>
          </cell>
          <cell r="CF156">
            <v>566.94</v>
          </cell>
        </row>
        <row r="156">
          <cell r="CR156">
            <v>124</v>
          </cell>
          <cell r="CS156">
            <v>1117.36</v>
          </cell>
        </row>
        <row r="156">
          <cell r="DB156">
            <v>2</v>
          </cell>
          <cell r="DC156">
            <v>2613.22</v>
          </cell>
        </row>
        <row r="156">
          <cell r="DX156">
            <v>45</v>
          </cell>
          <cell r="DY156">
            <v>3847.93</v>
          </cell>
        </row>
        <row r="156">
          <cell r="EI156">
            <v>43</v>
          </cell>
          <cell r="EJ156">
            <v>1421.49</v>
          </cell>
        </row>
        <row r="157">
          <cell r="E157">
            <v>17</v>
          </cell>
          <cell r="F157">
            <v>15619.83</v>
          </cell>
        </row>
        <row r="157">
          <cell r="T157">
            <v>2</v>
          </cell>
          <cell r="U157">
            <v>135.54</v>
          </cell>
        </row>
        <row r="157">
          <cell r="AS157">
            <v>444</v>
          </cell>
          <cell r="AT157">
            <v>3295.87</v>
          </cell>
        </row>
        <row r="157">
          <cell r="DM157">
            <v>230</v>
          </cell>
          <cell r="DN157">
            <v>5877.69</v>
          </cell>
        </row>
        <row r="158">
          <cell r="E158">
            <v>12</v>
          </cell>
          <cell r="F158">
            <v>9925.62</v>
          </cell>
        </row>
        <row r="158">
          <cell r="BH158">
            <v>1638.21</v>
          </cell>
        </row>
        <row r="158">
          <cell r="BS158">
            <v>18</v>
          </cell>
          <cell r="BT158">
            <v>0</v>
          </cell>
        </row>
        <row r="158">
          <cell r="CE158">
            <v>78</v>
          </cell>
          <cell r="CF158">
            <v>2578.51</v>
          </cell>
        </row>
        <row r="158">
          <cell r="DM158">
            <v>48</v>
          </cell>
          <cell r="DN158">
            <v>4442.98</v>
          </cell>
        </row>
        <row r="158">
          <cell r="DX158">
            <v>431</v>
          </cell>
          <cell r="DY158">
            <v>3406.61</v>
          </cell>
        </row>
        <row r="159">
          <cell r="T159">
            <v>419</v>
          </cell>
          <cell r="U159">
            <v>3222.31</v>
          </cell>
        </row>
        <row r="159">
          <cell r="CE159">
            <v>2</v>
          </cell>
          <cell r="CF159">
            <v>1487.6</v>
          </cell>
        </row>
        <row r="159">
          <cell r="CR159">
            <v>26</v>
          </cell>
          <cell r="CS159">
            <v>859.5</v>
          </cell>
        </row>
        <row r="159">
          <cell r="DX159">
            <v>5</v>
          </cell>
          <cell r="DY159">
            <v>165.29</v>
          </cell>
        </row>
        <row r="159">
          <cell r="EI159">
            <v>14</v>
          </cell>
          <cell r="EJ159">
            <v>0</v>
          </cell>
        </row>
        <row r="160">
          <cell r="AS160">
            <v>243</v>
          </cell>
          <cell r="AT160">
            <v>7983.47</v>
          </cell>
        </row>
        <row r="160">
          <cell r="CE160">
            <v>4</v>
          </cell>
          <cell r="CF160">
            <v>3305.79</v>
          </cell>
        </row>
        <row r="160">
          <cell r="CR160">
            <v>1</v>
          </cell>
          <cell r="CS160">
            <v>619.83</v>
          </cell>
        </row>
        <row r="160">
          <cell r="DM160">
            <v>301</v>
          </cell>
          <cell r="DN160">
            <v>2417.36</v>
          </cell>
        </row>
        <row r="161">
          <cell r="AS161">
            <v>4</v>
          </cell>
          <cell r="AT161">
            <v>4132.23</v>
          </cell>
        </row>
        <row r="161">
          <cell r="BG161">
            <v>262</v>
          </cell>
          <cell r="BH161">
            <v>8549.59</v>
          </cell>
        </row>
        <row r="161">
          <cell r="DX161">
            <v>133</v>
          </cell>
          <cell r="DY161">
            <v>4380.17</v>
          </cell>
        </row>
        <row r="162">
          <cell r="E162">
            <v>22</v>
          </cell>
          <cell r="F162">
            <v>1090.91</v>
          </cell>
        </row>
        <row r="162">
          <cell r="T162">
            <v>86</v>
          </cell>
          <cell r="U162">
            <v>2842.98</v>
          </cell>
        </row>
        <row r="162">
          <cell r="AS162">
            <v>1</v>
          </cell>
          <cell r="AT162">
            <v>454.55</v>
          </cell>
        </row>
        <row r="162">
          <cell r="BG162">
            <v>1</v>
          </cell>
          <cell r="BH162">
            <v>1033.06</v>
          </cell>
        </row>
        <row r="162">
          <cell r="DX162">
            <v>1</v>
          </cell>
          <cell r="DY162">
            <v>454.55</v>
          </cell>
        </row>
        <row r="163">
          <cell r="E163">
            <v>94</v>
          </cell>
          <cell r="F163">
            <v>0</v>
          </cell>
        </row>
        <row r="163">
          <cell r="T163">
            <v>4</v>
          </cell>
          <cell r="U163">
            <v>2190.08</v>
          </cell>
        </row>
        <row r="163">
          <cell r="AS163">
            <v>3</v>
          </cell>
          <cell r="AT163">
            <v>4380.17</v>
          </cell>
        </row>
        <row r="163">
          <cell r="BG163">
            <v>2</v>
          </cell>
          <cell r="BH163">
            <v>1867.77</v>
          </cell>
        </row>
        <row r="163">
          <cell r="CR163">
            <v>10</v>
          </cell>
          <cell r="CS163">
            <v>0</v>
          </cell>
        </row>
        <row r="163">
          <cell r="DM163">
            <v>294</v>
          </cell>
          <cell r="DN163">
            <v>9719.01</v>
          </cell>
        </row>
        <row r="163">
          <cell r="DX163">
            <v>5</v>
          </cell>
          <cell r="DY163">
            <v>7376.03</v>
          </cell>
        </row>
        <row r="164">
          <cell r="T164">
            <v>3</v>
          </cell>
          <cell r="U164">
            <v>3679.34</v>
          </cell>
        </row>
        <row r="164">
          <cell r="CE164">
            <v>48</v>
          </cell>
          <cell r="CF164">
            <v>0</v>
          </cell>
        </row>
        <row r="164">
          <cell r="DM164">
            <v>1</v>
          </cell>
          <cell r="DN164">
            <v>537.19</v>
          </cell>
        </row>
        <row r="165">
          <cell r="DM165">
            <v>1</v>
          </cell>
          <cell r="DN165">
            <v>991.74</v>
          </cell>
        </row>
        <row r="166">
          <cell r="AS166">
            <v>11</v>
          </cell>
          <cell r="AT166">
            <v>863.64</v>
          </cell>
        </row>
        <row r="166">
          <cell r="BG166">
            <v>16</v>
          </cell>
        </row>
        <row r="166">
          <cell r="DY166">
            <v>0</v>
          </cell>
        </row>
        <row r="168">
          <cell r="T168">
            <v>26</v>
          </cell>
          <cell r="U168">
            <v>1611.57</v>
          </cell>
        </row>
        <row r="169">
          <cell r="T169">
            <v>114</v>
          </cell>
          <cell r="U169">
            <v>0</v>
          </cell>
        </row>
        <row r="169">
          <cell r="DM169">
            <v>46</v>
          </cell>
          <cell r="DN169">
            <v>3421.49</v>
          </cell>
        </row>
        <row r="170">
          <cell r="DM170">
            <v>18</v>
          </cell>
          <cell r="DN170">
            <v>0</v>
          </cell>
        </row>
        <row r="212">
          <cell r="CR212">
            <v>1</v>
          </cell>
          <cell r="CS212">
            <v>96.69</v>
          </cell>
        </row>
        <row r="245">
          <cell r="E245">
            <v>2330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WINES"/>
      <sheetName val="SPIRITS"/>
      <sheetName val="BEER"/>
      <sheetName val="SOFT DRINKS"/>
      <sheetName val="MEAT"/>
      <sheetName val="FISH"/>
      <sheetName val="VEGETABLES"/>
      <sheetName val="SECO"/>
      <sheetName val="SPICES"/>
      <sheetName val="BREAD"/>
      <sheetName val="FROZEN PRODUCTS"/>
      <sheetName val="QUEMICALS"/>
    </sheetNames>
    <sheetDataSet>
      <sheetData sheetId="0"/>
      <sheetData sheetId="1">
        <row r="69">
          <cell r="P69">
            <v>4237.07</v>
          </cell>
        </row>
      </sheetData>
      <sheetData sheetId="2">
        <row r="69">
          <cell r="O69">
            <v>1255.745</v>
          </cell>
        </row>
      </sheetData>
      <sheetData sheetId="3">
        <row r="36">
          <cell r="P36">
            <v>2479.96077916667</v>
          </cell>
        </row>
      </sheetData>
      <sheetData sheetId="4">
        <row r="86">
          <cell r="Q86">
            <v>3702.42005952381</v>
          </cell>
        </row>
      </sheetData>
      <sheetData sheetId="5">
        <row r="63">
          <cell r="P63">
            <v>3968.746</v>
          </cell>
        </row>
      </sheetData>
      <sheetData sheetId="6">
        <row r="29">
          <cell r="P29">
            <v>629.085</v>
          </cell>
        </row>
      </sheetData>
      <sheetData sheetId="7">
        <row r="33">
          <cell r="P33">
            <v>146.58</v>
          </cell>
        </row>
      </sheetData>
      <sheetData sheetId="8">
        <row r="94">
          <cell r="P94">
            <v>766.39692</v>
          </cell>
        </row>
      </sheetData>
      <sheetData sheetId="9">
        <row r="77">
          <cell r="P77">
            <v>0</v>
          </cell>
        </row>
      </sheetData>
      <sheetData sheetId="10">
        <row r="28">
          <cell r="P28">
            <v>126.6906</v>
          </cell>
        </row>
      </sheetData>
      <sheetData sheetId="11">
        <row r="41">
          <cell r="P41">
            <v>600.902</v>
          </cell>
        </row>
      </sheetData>
      <sheetData sheetId="12">
        <row r="56">
          <cell r="P56">
            <v>558.827746666667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 JUNE 25"/>
      <sheetName val="ALL MONTHS"/>
      <sheetName val="WINES"/>
      <sheetName val="SPIRITS"/>
      <sheetName val="BEER"/>
      <sheetName val="SOFT DRINKS"/>
      <sheetName val="MEAT"/>
      <sheetName val="FISH"/>
      <sheetName val="VEGETABLES"/>
      <sheetName val="SECO"/>
      <sheetName val="SPICES"/>
      <sheetName val="BREAD"/>
      <sheetName val="FROZEN PRODUCTS"/>
      <sheetName val="QUEMICALS"/>
    </sheetNames>
    <sheetDataSet>
      <sheetData sheetId="0">
        <row r="7">
          <cell r="F7">
            <v>6093.88</v>
          </cell>
        </row>
        <row r="9">
          <cell r="F9">
            <v>1370.88</v>
          </cell>
        </row>
        <row r="11">
          <cell r="F11">
            <v>1628.46345416667</v>
          </cell>
        </row>
        <row r="13">
          <cell r="F13">
            <v>4097.17428571429</v>
          </cell>
        </row>
        <row r="20">
          <cell r="F20">
            <v>2095.8112</v>
          </cell>
        </row>
        <row r="22">
          <cell r="F22">
            <v>1627.327</v>
          </cell>
        </row>
        <row r="24">
          <cell r="F24">
            <v>147.286</v>
          </cell>
        </row>
        <row r="26">
          <cell r="F26">
            <v>687.9478</v>
          </cell>
        </row>
        <row r="28">
          <cell r="F28">
            <v>0</v>
          </cell>
        </row>
        <row r="30">
          <cell r="F30">
            <v>61.55635</v>
          </cell>
        </row>
        <row r="32">
          <cell r="F32">
            <v>950.804</v>
          </cell>
        </row>
        <row r="34">
          <cell r="F34">
            <v>1410.12655933333</v>
          </cell>
        </row>
      </sheetData>
      <sheetData sheetId="1" refreshError="1"/>
      <sheetData sheetId="2">
        <row r="69">
          <cell r="L69">
            <v>975</v>
          </cell>
        </row>
      </sheetData>
      <sheetData sheetId="3">
        <row r="67">
          <cell r="K67">
            <v>88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 MAY 25"/>
      <sheetName val="ALL MONTHS"/>
      <sheetName val="WINES"/>
      <sheetName val="SPIRITS"/>
      <sheetName val="BEER"/>
      <sheetName val="SOFT DRINKS"/>
      <sheetName val="MEAT"/>
      <sheetName val="FISH"/>
      <sheetName val="VEGETABLES"/>
      <sheetName val="SECO"/>
      <sheetName val="SPICES"/>
      <sheetName val="BREAD"/>
      <sheetName val="FROZEN PRODUCTS"/>
      <sheetName val="QUEMICALS"/>
    </sheetNames>
    <sheetDataSet>
      <sheetData sheetId="0"/>
      <sheetData sheetId="1"/>
      <sheetData sheetId="2">
        <row r="71">
          <cell r="L71">
            <v>624</v>
          </cell>
        </row>
      </sheetData>
      <sheetData sheetId="3">
        <row r="69">
          <cell r="K69">
            <v>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87"/>
  <sheetViews>
    <sheetView tabSelected="1" zoomScale="110" zoomScaleNormal="110" workbookViewId="0">
      <selection activeCell="B3" sqref="B3"/>
    </sheetView>
  </sheetViews>
  <sheetFormatPr baseColWidth="8" defaultColWidth="11" defaultRowHeight="15.6"/>
  <cols>
    <col width="40.5" customWidth="1" style="275" min="1" max="1"/>
    <col width="9.83333333333333" customWidth="1" style="275" min="2" max="3"/>
    <col width="9.83333333333333" customWidth="1" style="28" min="4" max="5"/>
    <col width="6.33333333333333" customWidth="1" style="28" min="6" max="6"/>
    <col width="10.3333333333333" customWidth="1" style="28" min="7" max="9"/>
    <col width="10.3333333333333" customWidth="1" style="275" min="10" max="10"/>
  </cols>
  <sheetData>
    <row r="1" ht="21" customHeight="1" s="275">
      <c r="B1" s="422" t="inlineStr">
        <is>
          <t>EL PARAISO GOLF CLUB SAU</t>
        </is>
      </c>
    </row>
    <row r="2" ht="21" customHeight="1" s="275">
      <c r="B2" s="423" t="inlineStr">
        <is>
          <t>UNAUDITED DRAFT PROFIT &amp; LOSS ACCOUNT 2025 (EUROS 000'S)</t>
        </is>
      </c>
    </row>
    <row r="3"/>
    <row r="4">
      <c r="B4" s="502" t="inlineStr">
        <is>
          <t>DEC 2025 MTD</t>
        </is>
      </c>
      <c r="G4" s="503" t="inlineStr">
        <is>
          <t>DEC 2025 YTD</t>
        </is>
      </c>
      <c r="J4" s="427" t="n"/>
    </row>
    <row r="5" ht="33" customHeight="1" s="275">
      <c r="A5" s="427" t="inlineStr">
        <is>
          <t>OPERATING INCOME</t>
        </is>
      </c>
      <c r="B5" s="425" t="inlineStr">
        <is>
          <t>Actual</t>
        </is>
      </c>
      <c r="C5" s="425" t="inlineStr">
        <is>
          <t>Budget</t>
        </is>
      </c>
      <c r="D5" s="428" t="inlineStr">
        <is>
          <t>Variance</t>
        </is>
      </c>
      <c r="E5" s="504" t="n">
        <v>45627</v>
      </c>
      <c r="G5" s="428" t="inlineStr">
        <is>
          <t>Actual</t>
        </is>
      </c>
      <c r="H5" s="428" t="inlineStr">
        <is>
          <t>Budget</t>
        </is>
      </c>
      <c r="I5" s="428" t="inlineStr">
        <is>
          <t>Variance</t>
        </is>
      </c>
      <c r="J5" s="470" t="inlineStr">
        <is>
          <t>YTD DEC 24</t>
        </is>
      </c>
    </row>
    <row r="6" ht="15" customHeight="1" s="275">
      <c r="A6" s="427" t="n"/>
      <c r="B6" s="425" t="n"/>
      <c r="C6" s="425" t="n"/>
      <c r="D6" s="428" t="n"/>
      <c r="E6" s="430" t="n"/>
      <c r="G6" s="428" t="n"/>
      <c r="H6" s="428" t="n"/>
      <c r="I6" s="428" t="n"/>
      <c r="J6" s="470" t="n"/>
    </row>
    <row r="7">
      <c r="A7" t="inlineStr">
        <is>
          <t>Full Membership Subs</t>
        </is>
      </c>
      <c r="B7" s="462" t="n">
        <v>48.7223400000001</v>
      </c>
      <c r="C7" s="462" t="n">
        <v>50.6790783244947</v>
      </c>
      <c r="D7" s="432">
        <f>B7-C7</f>
        <v/>
      </c>
      <c r="E7" s="462" t="n">
        <v>46.88074</v>
      </c>
      <c r="F7" s="505">
        <f>+G7/$G$34</f>
        <v/>
      </c>
      <c r="G7" s="462" t="n">
        <v>583.85416</v>
      </c>
      <c r="H7" s="462" t="n">
        <v>608.148939893936</v>
      </c>
      <c r="I7" s="432">
        <f>G7-H7</f>
        <v/>
      </c>
      <c r="J7" s="462" t="n">
        <v>578</v>
      </c>
      <c r="K7" s="505">
        <f>+G7/G12</f>
        <v/>
      </c>
    </row>
    <row r="8">
      <c r="A8" t="inlineStr">
        <is>
          <t>Overseas Membership Subs</t>
        </is>
      </c>
      <c r="B8" s="462" t="n">
        <v>13.416</v>
      </c>
      <c r="C8" s="462" t="n">
        <v>13.531864161519</v>
      </c>
      <c r="D8" s="434">
        <f>B8-C8</f>
        <v/>
      </c>
      <c r="E8" s="462" t="n">
        <v>13.54811</v>
      </c>
      <c r="F8" s="505">
        <f>+G8/$G$34</f>
        <v/>
      </c>
      <c r="G8" s="462" t="n">
        <v>172.23934</v>
      </c>
      <c r="H8" s="462" t="n">
        <v>162.382369938228</v>
      </c>
      <c r="I8" s="465">
        <f>G8-H8</f>
        <v/>
      </c>
      <c r="J8" s="462" t="n">
        <v>154</v>
      </c>
      <c r="K8" s="505">
        <f>+G8/G12</f>
        <v/>
      </c>
    </row>
    <row r="9">
      <c r="A9" t="inlineStr">
        <is>
          <t>Limited Membership</t>
        </is>
      </c>
      <c r="B9" s="462" t="n">
        <v>0</v>
      </c>
      <c r="C9" s="462" t="n">
        <v>1.73890623395164</v>
      </c>
      <c r="D9" s="432">
        <f>B9-C9</f>
        <v/>
      </c>
      <c r="E9" s="462" t="n">
        <v>1.60850999999999</v>
      </c>
      <c r="F9" s="505" t="n"/>
      <c r="G9" s="462" t="n">
        <v>1.03306</v>
      </c>
      <c r="H9" s="462" t="n">
        <v>20.8668748074196</v>
      </c>
      <c r="I9" s="432">
        <f>G9-H9</f>
        <v/>
      </c>
      <c r="J9" s="462" t="n">
        <v>20</v>
      </c>
    </row>
    <row r="10">
      <c r="A10" t="inlineStr">
        <is>
          <t>Unlimited Membership</t>
        </is>
      </c>
      <c r="B10" s="462" t="n">
        <v>0</v>
      </c>
      <c r="C10" s="462" t="n">
        <v>1.43399536383559</v>
      </c>
      <c r="D10" s="432">
        <f>B10-C10</f>
        <v/>
      </c>
      <c r="E10" s="462" t="n">
        <v>1.35503</v>
      </c>
      <c r="F10" s="505" t="n"/>
      <c r="G10" s="462" t="n">
        <v>3.71901</v>
      </c>
      <c r="H10" s="462" t="n">
        <v>17.2079443660271</v>
      </c>
      <c r="I10" s="432">
        <f>G10-H10</f>
        <v/>
      </c>
      <c r="J10" s="462" t="n">
        <v>16</v>
      </c>
    </row>
    <row r="11">
      <c r="A11" t="inlineStr">
        <is>
          <t>Other + Lockers Buggies storage</t>
        </is>
      </c>
      <c r="B11" s="462" t="n">
        <v>4.07614</v>
      </c>
      <c r="C11" s="462" t="n">
        <v>3.85823924953246</v>
      </c>
      <c r="D11" s="434">
        <f>B11-C11</f>
        <v/>
      </c>
      <c r="E11" s="462" t="n">
        <v>3.12099</v>
      </c>
      <c r="F11" s="505" t="n"/>
      <c r="G11" s="462" t="n">
        <v>77.04407999999999</v>
      </c>
      <c r="H11" s="462" t="n">
        <v>46.2988709943895</v>
      </c>
      <c r="I11" s="434">
        <f>G11-H11</f>
        <v/>
      </c>
      <c r="J11" s="462" t="n">
        <v>50</v>
      </c>
    </row>
    <row r="12">
      <c r="B12" s="435">
        <f>SUM(B7:B11)</f>
        <v/>
      </c>
      <c r="C12" s="435">
        <f>SUM(C7:C11)</f>
        <v/>
      </c>
      <c r="D12" s="436">
        <f>SUM(D7:D11)</f>
        <v/>
      </c>
      <c r="E12" s="437">
        <f>SUM(E7:E11)</f>
        <v/>
      </c>
      <c r="F12" s="505">
        <f>+G12/$G$34</f>
        <v/>
      </c>
      <c r="G12" s="437">
        <f>SUM(G7:G11)</f>
        <v/>
      </c>
      <c r="H12" s="437">
        <f>SUM(H7:H11)</f>
        <v/>
      </c>
      <c r="I12" s="436">
        <f>SUM(I7:I11)</f>
        <v/>
      </c>
      <c r="J12" s="435">
        <f>SUM(J7:J11)</f>
        <v/>
      </c>
    </row>
    <row r="13">
      <c r="B13" s="466" t="n"/>
      <c r="C13" s="466" t="n"/>
      <c r="D13" s="434" t="n"/>
      <c r="E13" s="439" t="n"/>
      <c r="F13" s="505" t="n"/>
      <c r="G13" s="439" t="n"/>
      <c r="H13" s="439" t="n"/>
      <c r="I13" s="439" t="n"/>
      <c r="J13" s="466" t="n"/>
    </row>
    <row r="14">
      <c r="A14" s="52" t="inlineStr">
        <is>
          <t>ENTRANCE FEE ON NEW SHARES</t>
        </is>
      </c>
      <c r="B14" s="467" t="n">
        <v>0</v>
      </c>
      <c r="C14" s="467" t="n">
        <v>40</v>
      </c>
      <c r="D14" s="441">
        <f>B14-C14</f>
        <v/>
      </c>
      <c r="E14" s="442" t="n">
        <v>45</v>
      </c>
      <c r="F14" s="505">
        <f>+G14/G34</f>
        <v/>
      </c>
      <c r="G14" s="467" t="n">
        <v>131</v>
      </c>
      <c r="H14" s="467" t="n">
        <v>226</v>
      </c>
      <c r="I14" s="471">
        <f>G14-H14</f>
        <v/>
      </c>
      <c r="J14" s="442" t="n">
        <v>252</v>
      </c>
    </row>
    <row r="15" ht="16.35" customHeight="1" s="275">
      <c r="B15" s="467" t="n"/>
      <c r="C15" s="467" t="n"/>
      <c r="D15" s="434" t="n"/>
      <c r="E15" s="442" t="n"/>
      <c r="F15" s="505" t="n"/>
      <c r="G15" s="442" t="n"/>
      <c r="H15" s="442" t="n"/>
      <c r="I15" s="456" t="n"/>
      <c r="J15" s="467" t="n"/>
    </row>
    <row r="16" ht="16.35" customHeight="1" s="275">
      <c r="A16" s="427" t="inlineStr">
        <is>
          <t>TOTAL MEMBERSHIP INCOME</t>
        </is>
      </c>
      <c r="B16" s="435">
        <f>+B12+B14</f>
        <v/>
      </c>
      <c r="C16" s="435">
        <f>+C12+C14</f>
        <v/>
      </c>
      <c r="D16" s="436">
        <f>+D12+D14</f>
        <v/>
      </c>
      <c r="E16" s="437">
        <f>+E12+E14</f>
        <v/>
      </c>
      <c r="F16" s="505">
        <f>+G16/$G$34</f>
        <v/>
      </c>
      <c r="G16" s="437">
        <f>+G12+G14</f>
        <v/>
      </c>
      <c r="H16" s="437">
        <f>+H12+H14</f>
        <v/>
      </c>
      <c r="I16" s="472">
        <f>+I12+I14</f>
        <v/>
      </c>
      <c r="J16" s="435">
        <f>+J12+J14</f>
        <v/>
      </c>
    </row>
    <row r="17">
      <c r="A17" s="427" t="n"/>
      <c r="B17" s="467" t="n"/>
      <c r="C17" s="467" t="n"/>
      <c r="D17" s="442" t="n"/>
      <c r="E17" s="442" t="n"/>
      <c r="F17" s="505" t="n"/>
      <c r="G17" s="439" t="n"/>
      <c r="H17" s="439" t="n"/>
      <c r="I17" s="439" t="n"/>
      <c r="J17" s="466" t="n"/>
    </row>
    <row r="18">
      <c r="A18" t="inlineStr">
        <is>
          <t>Member Guest Green Fees</t>
        </is>
      </c>
      <c r="B18" s="462" t="n">
        <v>9.43553</v>
      </c>
      <c r="C18" s="462" t="n">
        <v>9.19619075772964</v>
      </c>
      <c r="D18" s="439">
        <f>B18-C18</f>
        <v/>
      </c>
      <c r="E18" s="462" t="n">
        <v>11.00661</v>
      </c>
      <c r="F18" s="505" t="n"/>
      <c r="G18" s="462" t="n">
        <v>174.10604</v>
      </c>
      <c r="H18" s="462" t="n">
        <v>167.477303963107</v>
      </c>
      <c r="I18" s="443">
        <f>G18-H18</f>
        <v/>
      </c>
      <c r="J18" s="462" t="n">
        <v>170.36735</v>
      </c>
    </row>
    <row r="19">
      <c r="A19" t="inlineStr">
        <is>
          <t>Green Fee Income 18 holes</t>
        </is>
      </c>
      <c r="B19" s="462" t="n">
        <v>33.8330699999999</v>
      </c>
      <c r="C19" s="462" t="n">
        <v>25.8832140004164</v>
      </c>
      <c r="D19" s="443">
        <f>B19-C19</f>
        <v/>
      </c>
      <c r="E19" s="462" t="n">
        <v>36.23252</v>
      </c>
      <c r="F19" s="505">
        <f>+G19/$G$34</f>
        <v/>
      </c>
      <c r="G19" s="462" t="n">
        <v>572.52438</v>
      </c>
      <c r="H19" s="462" t="n">
        <v>471.374617261645</v>
      </c>
      <c r="I19" s="439">
        <f>G19-H19</f>
        <v/>
      </c>
      <c r="J19" s="462" t="n">
        <v>479.50882</v>
      </c>
    </row>
    <row r="20">
      <c r="A20" t="inlineStr">
        <is>
          <t>Green Fee Income 9 holes</t>
        </is>
      </c>
      <c r="B20" s="462" t="n">
        <v>3.89628</v>
      </c>
      <c r="C20" s="462" t="n">
        <v>3.45719535744087</v>
      </c>
      <c r="D20" s="439">
        <f>B20-C20</f>
        <v/>
      </c>
      <c r="E20" s="462" t="n">
        <v>3.94628</v>
      </c>
      <c r="F20" s="505" t="n"/>
      <c r="G20" s="462" t="n">
        <v>72.13853</v>
      </c>
      <c r="H20" s="462" t="n">
        <v>62.9610425655102</v>
      </c>
      <c r="I20" s="439">
        <f>G20-H20</f>
        <v/>
      </c>
      <c r="J20" s="462" t="n">
        <v>64.04752000000001</v>
      </c>
    </row>
    <row r="21">
      <c r="A21" s="28" t="inlineStr">
        <is>
          <t>Green Fees - Tour Operators</t>
        </is>
      </c>
      <c r="B21" s="462" t="n">
        <v>21.08266</v>
      </c>
      <c r="C21" s="462" t="n">
        <v>34.9462120269296</v>
      </c>
      <c r="D21" s="444">
        <f>B21-C21</f>
        <v/>
      </c>
      <c r="E21" s="462" t="n">
        <v>21.92312</v>
      </c>
      <c r="F21" s="505">
        <f>+G21/$G$34</f>
        <v/>
      </c>
      <c r="G21" s="462" t="n">
        <v>620.81861</v>
      </c>
      <c r="H21" s="462" t="n">
        <v>636.426269112995</v>
      </c>
      <c r="I21" s="473">
        <f>G21-H21</f>
        <v/>
      </c>
      <c r="J21" s="462" t="n">
        <v>647.4086600000001</v>
      </c>
    </row>
    <row r="22">
      <c r="A22" t="inlineStr">
        <is>
          <t>Temporary Membership</t>
        </is>
      </c>
      <c r="B22" s="462" t="n">
        <v>0</v>
      </c>
      <c r="C22" s="462" t="n">
        <v>1.47459706589317</v>
      </c>
      <c r="D22" s="444">
        <f>B22-C22</f>
        <v/>
      </c>
      <c r="E22" s="462" t="n">
        <v>1.07438</v>
      </c>
      <c r="F22" s="505" t="n"/>
      <c r="G22" s="462" t="n">
        <v>37.56943</v>
      </c>
      <c r="H22" s="462" t="n">
        <v>26.8547649275455</v>
      </c>
      <c r="I22" s="439">
        <f>G22-H22</f>
        <v/>
      </c>
      <c r="J22" s="462" t="n">
        <v>27.31818</v>
      </c>
    </row>
    <row r="23">
      <c r="A23" t="inlineStr">
        <is>
          <t>Other : TOO GF Pass</t>
        </is>
      </c>
      <c r="B23" s="462" t="n">
        <v>0</v>
      </c>
      <c r="C23" s="462" t="n">
        <v>1.58813079159026</v>
      </c>
      <c r="D23" s="444">
        <f>B23-C23</f>
        <v/>
      </c>
      <c r="E23" s="462" t="n">
        <v>0</v>
      </c>
      <c r="F23" s="505" t="n"/>
      <c r="G23" s="462" t="n">
        <v>25.45454</v>
      </c>
      <c r="H23" s="462" t="n">
        <v>28.9223951876783</v>
      </c>
      <c r="I23" s="474">
        <f>G23-H23</f>
        <v/>
      </c>
      <c r="J23" s="462" t="n">
        <v>29.42149</v>
      </c>
    </row>
    <row r="24" ht="16.35" customHeight="1" s="275">
      <c r="B24" s="467" t="n"/>
      <c r="C24" s="442" t="n"/>
      <c r="D24" s="442" t="n"/>
      <c r="E24" s="442" t="n"/>
      <c r="F24" s="505" t="n"/>
      <c r="G24" s="439" t="n"/>
      <c r="H24" s="439" t="n"/>
      <c r="I24" s="439" t="n"/>
      <c r="J24" s="466" t="n"/>
    </row>
    <row r="25" ht="18" customHeight="1" s="275">
      <c r="A25" s="427" t="inlineStr">
        <is>
          <t>TOTAL GREEN FEE INCOME</t>
        </is>
      </c>
      <c r="B25" s="435">
        <f>SUM(B18:B23)</f>
        <v/>
      </c>
      <c r="C25" s="437">
        <f>SUM(C18:C23)</f>
        <v/>
      </c>
      <c r="D25" s="445">
        <f>SUM(D18:D23)</f>
        <v/>
      </c>
      <c r="E25" s="437">
        <f>SUM(E18:E23)</f>
        <v/>
      </c>
      <c r="F25" s="505">
        <f>+G25/$G$34</f>
        <v/>
      </c>
      <c r="G25" s="437">
        <f>SUM(G18:G23)</f>
        <v/>
      </c>
      <c r="H25" s="437">
        <f>SUM(H18:H23)</f>
        <v/>
      </c>
      <c r="I25" s="453">
        <f>SUM(I18:I23)</f>
        <v/>
      </c>
      <c r="J25" s="435">
        <f>SUM(J18:J23)</f>
        <v/>
      </c>
    </row>
    <row r="26" ht="18" customHeight="1" s="275">
      <c r="A26" s="427" t="n"/>
      <c r="B26" s="467" t="n"/>
      <c r="C26" s="442" t="n"/>
      <c r="D26" s="442" t="n"/>
      <c r="E26" s="442" t="n"/>
      <c r="F26" s="505" t="n"/>
      <c r="G26" s="442" t="n"/>
      <c r="H26" s="442" t="n"/>
      <c r="I26" s="442" t="n"/>
      <c r="J26" s="467" t="n"/>
    </row>
    <row r="27" ht="18" customHeight="1" s="275">
      <c r="A27" t="inlineStr">
        <is>
          <t>Buggy &amp; Trolley rentals</t>
        </is>
      </c>
      <c r="B27" s="462" t="n">
        <v>14</v>
      </c>
      <c r="C27" s="462" t="n">
        <v>14</v>
      </c>
      <c r="D27" s="442">
        <f>B27-C27</f>
        <v/>
      </c>
      <c r="E27" s="462" t="n">
        <v>12</v>
      </c>
      <c r="F27" s="505">
        <f>+G27/$G$34</f>
        <v/>
      </c>
      <c r="G27" s="462" t="n">
        <v>227.29791</v>
      </c>
      <c r="H27" s="462" t="n">
        <v>252.942756282199</v>
      </c>
      <c r="I27" s="474">
        <f>G27-H27</f>
        <v/>
      </c>
      <c r="J27" s="466" t="n">
        <v>196</v>
      </c>
    </row>
    <row r="28" ht="18" customHeight="1" s="275">
      <c r="A28" t="inlineStr">
        <is>
          <t>Pro Shop Rent</t>
        </is>
      </c>
      <c r="B28" s="462" t="n">
        <v>3</v>
      </c>
      <c r="C28" s="462" t="n">
        <v>3</v>
      </c>
      <c r="D28" s="442">
        <f>B28-C28</f>
        <v/>
      </c>
      <c r="E28" s="462" t="n">
        <v>3</v>
      </c>
      <c r="F28" s="505" t="n"/>
      <c r="G28" s="462" t="n">
        <v>30</v>
      </c>
      <c r="H28" s="462" t="n">
        <v>30</v>
      </c>
      <c r="I28" s="439">
        <f>G28-H28</f>
        <v/>
      </c>
      <c r="J28" s="466" t="n">
        <v>30</v>
      </c>
    </row>
    <row r="29" ht="18" customHeight="1" s="275">
      <c r="A29" t="inlineStr">
        <is>
          <t>Restaurant Rent</t>
        </is>
      </c>
      <c r="B29" s="462" t="n">
        <v>2</v>
      </c>
      <c r="C29" s="462" t="n">
        <v>3</v>
      </c>
      <c r="D29" s="446">
        <f>B29-C29</f>
        <v/>
      </c>
      <c r="E29" s="462" t="n">
        <v>0</v>
      </c>
      <c r="F29" s="462" t="n"/>
      <c r="G29" s="462" t="n">
        <v>24.75</v>
      </c>
      <c r="H29" s="462" t="n">
        <v>36</v>
      </c>
      <c r="I29" s="474">
        <f>G29-H29</f>
        <v/>
      </c>
      <c r="J29" s="466" t="n">
        <v>32</v>
      </c>
    </row>
    <row r="30" ht="18" customHeight="1" s="275">
      <c r="A30" t="inlineStr">
        <is>
          <t>Member use of Driving range</t>
        </is>
      </c>
      <c r="B30" s="462" t="n">
        <v>7</v>
      </c>
      <c r="C30" s="462" t="n">
        <v>-1</v>
      </c>
      <c r="D30" s="442">
        <f>B30-C30</f>
        <v/>
      </c>
      <c r="E30" s="462" t="n">
        <v>2</v>
      </c>
      <c r="F30" s="462" t="n"/>
      <c r="G30" s="462" t="n">
        <v>43.50559</v>
      </c>
      <c r="H30" s="462" t="n">
        <v>19.1</v>
      </c>
      <c r="I30" s="439">
        <f>G30-H30</f>
        <v/>
      </c>
      <c r="J30" s="466" t="n">
        <v>27</v>
      </c>
    </row>
    <row r="31" ht="18" customHeight="1" s="275">
      <c r="A31" t="inlineStr">
        <is>
          <t>Other: Hire of golf clubs + pro shop</t>
        </is>
      </c>
      <c r="B31" s="462" t="n">
        <v>1</v>
      </c>
      <c r="C31" s="462" t="n">
        <v>1</v>
      </c>
      <c r="D31" s="442">
        <f>B31-C31</f>
        <v/>
      </c>
      <c r="E31" s="462" t="n">
        <v>0</v>
      </c>
      <c r="F31" s="462" t="n"/>
      <c r="G31" s="462" t="n">
        <v>31</v>
      </c>
      <c r="H31" s="462" t="n">
        <v>23</v>
      </c>
      <c r="I31" s="439" t="n">
        <v>8</v>
      </c>
      <c r="J31" s="466" t="n">
        <v>17</v>
      </c>
    </row>
    <row r="32" ht="18" customHeight="1" s="275">
      <c r="A32" s="427" t="inlineStr">
        <is>
          <t>OTHER INCOME</t>
        </is>
      </c>
      <c r="B32" s="447">
        <f>SUM(B27:B31)</f>
        <v/>
      </c>
      <c r="C32" s="448">
        <f>SUM(C27:C31)</f>
        <v/>
      </c>
      <c r="D32" s="449">
        <f>SUM(D27:D31)</f>
        <v/>
      </c>
      <c r="E32" s="448">
        <f>SUM(E27:E31)</f>
        <v/>
      </c>
      <c r="F32" s="505">
        <f>+G32/$G$34</f>
        <v/>
      </c>
      <c r="G32" s="437">
        <f>SUM(G27:G31)</f>
        <v/>
      </c>
      <c r="H32" s="437">
        <f>SUM(H27:H31)</f>
        <v/>
      </c>
      <c r="I32" s="475">
        <f>SUM(I27:I31)</f>
        <v/>
      </c>
      <c r="J32" s="435">
        <f>SUM(J27:J31)</f>
        <v/>
      </c>
    </row>
    <row r="33" ht="18" customHeight="1" s="275">
      <c r="A33" s="427" t="n"/>
      <c r="B33" s="467" t="n"/>
      <c r="C33" s="442" t="n"/>
      <c r="D33" s="442" t="n"/>
      <c r="E33" s="442" t="n"/>
      <c r="F33" s="450" t="n"/>
      <c r="G33" s="442" t="n"/>
      <c r="H33" s="442" t="n"/>
      <c r="I33" s="442" t="n"/>
      <c r="J33" s="467" t="n"/>
    </row>
    <row r="34" ht="16.35" customHeight="1" s="275">
      <c r="A34" s="451" t="inlineStr">
        <is>
          <t>TOTAL OPERATING INCOME</t>
        </is>
      </c>
      <c r="B34" s="435">
        <f>+B32+B25+B16</f>
        <v/>
      </c>
      <c r="C34" s="437">
        <f>+C32+C25+C16</f>
        <v/>
      </c>
      <c r="D34" s="452">
        <f>+D16+D25+D32</f>
        <v/>
      </c>
      <c r="E34" s="437">
        <f>+E16+E25+E32</f>
        <v/>
      </c>
      <c r="F34" s="505">
        <f>+G34/$G$34</f>
        <v/>
      </c>
      <c r="G34" s="453">
        <f>+G16+G25+G32</f>
        <v/>
      </c>
      <c r="H34" s="437">
        <f>+H16+H25+H32</f>
        <v/>
      </c>
      <c r="I34" s="452">
        <f>+I16+I25+I32</f>
        <v/>
      </c>
      <c r="J34" s="435">
        <f>+J16+J25+J32</f>
        <v/>
      </c>
    </row>
    <row r="35">
      <c r="B35" s="467" t="n"/>
      <c r="C35" s="442" t="n"/>
      <c r="D35" s="442" t="n"/>
      <c r="E35" s="442" t="n"/>
      <c r="F35" s="442" t="n"/>
      <c r="G35" s="442" t="n"/>
      <c r="H35" s="442" t="n"/>
      <c r="I35" s="442" t="n"/>
      <c r="J35" s="467" t="n"/>
    </row>
    <row r="36">
      <c r="A36" s="427" t="inlineStr">
        <is>
          <t>OPERATING EXPENDITURE</t>
        </is>
      </c>
      <c r="B36" s="467" t="n"/>
      <c r="C36" s="442" t="n"/>
      <c r="D36" s="442" t="n"/>
      <c r="E36" s="442" t="n"/>
      <c r="F36" s="442" t="n"/>
      <c r="G36" s="442" t="n"/>
      <c r="H36" s="442" t="n"/>
      <c r="I36" s="442" t="n"/>
      <c r="J36" s="467" t="n"/>
    </row>
    <row r="37">
      <c r="A37" t="inlineStr">
        <is>
          <t>Salaries</t>
        </is>
      </c>
      <c r="B37" s="462" t="n">
        <v>83</v>
      </c>
      <c r="C37" s="462" t="n">
        <v>87</v>
      </c>
      <c r="D37" s="454">
        <f>B37-C37</f>
        <v/>
      </c>
      <c r="E37" s="442" t="n">
        <v>87</v>
      </c>
      <c r="F37" s="442" t="n"/>
      <c r="G37" s="467" t="n">
        <v>917</v>
      </c>
      <c r="H37" s="442" t="n">
        <v>946</v>
      </c>
      <c r="I37" s="442">
        <f>G37-H37</f>
        <v/>
      </c>
      <c r="J37" s="442" t="n">
        <v>917</v>
      </c>
    </row>
    <row r="38">
      <c r="A38" t="inlineStr">
        <is>
          <t xml:space="preserve">Social Security </t>
        </is>
      </c>
      <c r="B38" s="462" t="n">
        <v>21</v>
      </c>
      <c r="C38" s="462" t="n">
        <v>27</v>
      </c>
      <c r="D38" s="442">
        <f>B38-C38</f>
        <v/>
      </c>
      <c r="E38" s="442" t="n">
        <v>25</v>
      </c>
      <c r="F38" s="505">
        <f>+G38/G37</f>
        <v/>
      </c>
      <c r="G38" s="467" t="n">
        <v>286</v>
      </c>
      <c r="H38" s="442" t="n">
        <v>320</v>
      </c>
      <c r="I38" s="442">
        <f>G38-H38</f>
        <v/>
      </c>
      <c r="J38" s="442" t="n">
        <v>296</v>
      </c>
    </row>
    <row r="39">
      <c r="A39" t="inlineStr">
        <is>
          <t xml:space="preserve">Total salary </t>
        </is>
      </c>
      <c r="B39" s="447">
        <f>SUM(B37:B38)</f>
        <v/>
      </c>
      <c r="C39" s="448">
        <f>SUM(C37:C38)</f>
        <v/>
      </c>
      <c r="D39" s="455">
        <f>SUM(D37:D38)</f>
        <v/>
      </c>
      <c r="E39" s="448">
        <f>SUM(E37:E38)</f>
        <v/>
      </c>
      <c r="F39" s="442" t="n"/>
      <c r="G39" s="437">
        <f>SUM(G37:G38)</f>
        <v/>
      </c>
      <c r="H39" s="437">
        <f>SUM(H37:H38)</f>
        <v/>
      </c>
      <c r="I39" s="437">
        <f>SUM(I37:I38)</f>
        <v/>
      </c>
      <c r="J39" s="435">
        <f>SUM(J37:J38)</f>
        <v/>
      </c>
    </row>
    <row r="40">
      <c r="B40" s="467" t="n"/>
      <c r="C40" s="442" t="n"/>
      <c r="D40" s="442" t="n"/>
      <c r="E40" s="442" t="n"/>
      <c r="F40" s="442" t="n"/>
      <c r="G40" s="439" t="n"/>
      <c r="H40" s="439" t="n"/>
      <c r="I40" s="439" t="n"/>
      <c r="J40" s="466" t="n"/>
    </row>
    <row r="41">
      <c r="A41" t="inlineStr">
        <is>
          <t>Buggy &amp; Trolley repairs</t>
        </is>
      </c>
      <c r="B41" s="467" t="n">
        <v>1</v>
      </c>
      <c r="C41" s="442" t="n">
        <v>1</v>
      </c>
      <c r="D41" s="456">
        <f>B41-C41</f>
        <v/>
      </c>
      <c r="E41" s="442" t="n">
        <v>1</v>
      </c>
      <c r="F41" s="442" t="n"/>
      <c r="G41" s="467" t="n">
        <v>11</v>
      </c>
      <c r="H41" s="442" t="n">
        <v>21</v>
      </c>
      <c r="I41" s="456">
        <f>G41-H41</f>
        <v/>
      </c>
      <c r="J41" s="442" t="n">
        <v>36</v>
      </c>
    </row>
    <row r="42">
      <c r="A42" t="inlineStr">
        <is>
          <t>Gasoline</t>
        </is>
      </c>
      <c r="B42" s="467" t="n">
        <v>4</v>
      </c>
      <c r="C42" s="442" t="n">
        <v>3</v>
      </c>
      <c r="D42" s="457">
        <f>B42-C42</f>
        <v/>
      </c>
      <c r="E42" s="442" t="n">
        <v>4</v>
      </c>
      <c r="F42" s="442" t="n"/>
      <c r="G42" s="467" t="n">
        <v>34</v>
      </c>
      <c r="H42" s="442" t="n">
        <v>37</v>
      </c>
      <c r="I42" s="456">
        <f>G42-H42</f>
        <v/>
      </c>
      <c r="J42" s="442" t="n">
        <v>36</v>
      </c>
    </row>
    <row r="43" ht="16.35" customHeight="1" s="275">
      <c r="B43" s="467" t="n"/>
      <c r="C43" s="442" t="n"/>
      <c r="D43" s="456" t="n"/>
      <c r="E43" s="442" t="n"/>
      <c r="F43" s="442" t="n"/>
      <c r="G43" s="442" t="n"/>
      <c r="H43" s="442" t="n"/>
      <c r="I43" s="434" t="n"/>
      <c r="J43" s="467" t="n"/>
    </row>
    <row r="44" ht="16.35" customHeight="1" s="275">
      <c r="A44" s="52" t="inlineStr">
        <is>
          <t>Repair &amp; Maintenance Course</t>
        </is>
      </c>
      <c r="B44" s="448">
        <f>SUM(B45:B59)</f>
        <v/>
      </c>
      <c r="C44" s="448">
        <f>SUM(C45:C59)</f>
        <v/>
      </c>
      <c r="D44" s="458">
        <f>SUM(D45:D59)</f>
        <v/>
      </c>
      <c r="E44" s="448">
        <f>SUM(E45:E59)</f>
        <v/>
      </c>
      <c r="F44" s="442" t="n"/>
      <c r="G44" s="459">
        <f>SUM(G45:G59)</f>
        <v/>
      </c>
      <c r="H44" s="460">
        <f>SUM(H45:H59)</f>
        <v/>
      </c>
      <c r="I44" s="476">
        <f>SUM(I45:I59)</f>
        <v/>
      </c>
      <c r="J44" s="477">
        <f>SUM(J45:J59)</f>
        <v/>
      </c>
    </row>
    <row r="45">
      <c r="A45" s="28" t="inlineStr">
        <is>
          <t xml:space="preserve"> - Electricity &amp; Gas</t>
        </is>
      </c>
      <c r="B45" s="462" t="n">
        <v>12</v>
      </c>
      <c r="C45" s="462" t="n">
        <v>6</v>
      </c>
      <c r="D45" s="441">
        <f>B45-C45</f>
        <v/>
      </c>
      <c r="E45" s="462" t="n">
        <v>5</v>
      </c>
      <c r="F45" s="442" t="n"/>
      <c r="G45" s="461" t="n">
        <v>69</v>
      </c>
      <c r="H45" s="442" t="n">
        <v>67</v>
      </c>
      <c r="I45" s="478">
        <f>G45-H45</f>
        <v/>
      </c>
      <c r="J45" s="442" t="n">
        <v>62</v>
      </c>
    </row>
    <row r="46" ht="16.35" customHeight="1" s="275">
      <c r="A46" s="28" t="inlineStr">
        <is>
          <t xml:space="preserve"> - Water</t>
        </is>
      </c>
      <c r="B46" s="462" t="n">
        <v>8</v>
      </c>
      <c r="C46" s="462" t="n">
        <v>8</v>
      </c>
      <c r="D46" s="434">
        <f>B46-C46</f>
        <v/>
      </c>
      <c r="E46" s="462" t="n">
        <v>16</v>
      </c>
      <c r="F46" s="442" t="n"/>
      <c r="G46" s="463" t="n">
        <v>94</v>
      </c>
      <c r="H46" s="442" t="n">
        <v>101</v>
      </c>
      <c r="I46" s="456">
        <f>G46-H46</f>
        <v/>
      </c>
      <c r="J46" s="442" t="n">
        <v>94</v>
      </c>
    </row>
    <row r="47">
      <c r="A47" s="28" t="inlineStr">
        <is>
          <t xml:space="preserve"> - Fertilizers, Herb, fung, </t>
        </is>
      </c>
      <c r="B47" s="439" t="n">
        <v>0</v>
      </c>
      <c r="C47" s="466" t="n">
        <v>0</v>
      </c>
      <c r="D47" s="434">
        <f>B47-C47</f>
        <v/>
      </c>
      <c r="E47" s="466" t="n">
        <v>4</v>
      </c>
      <c r="F47" s="442" t="n"/>
      <c r="G47" s="467" t="n">
        <v>94</v>
      </c>
      <c r="H47" s="442" t="n">
        <v>93</v>
      </c>
      <c r="I47" s="479">
        <f>G47-H47</f>
        <v/>
      </c>
      <c r="J47" s="442" t="n">
        <v>83</v>
      </c>
    </row>
    <row r="48">
      <c r="A48" s="28" t="inlineStr">
        <is>
          <t xml:space="preserve"> - Wetting agents /pigments..</t>
        </is>
      </c>
      <c r="B48" s="466" t="n">
        <v>2</v>
      </c>
      <c r="C48" s="466" t="n">
        <v>0</v>
      </c>
      <c r="D48" s="464">
        <f>B48-C48</f>
        <v/>
      </c>
      <c r="E48" s="466" t="n">
        <v>4</v>
      </c>
      <c r="F48" s="442" t="n"/>
      <c r="G48" s="467" t="n">
        <v>11</v>
      </c>
      <c r="H48" s="442" t="n">
        <v>15</v>
      </c>
      <c r="I48" s="480">
        <f>G48-H48</f>
        <v/>
      </c>
      <c r="J48" s="442" t="n">
        <v>37</v>
      </c>
    </row>
    <row r="49">
      <c r="A49" t="inlineStr">
        <is>
          <t xml:space="preserve"> - Irrigation Maintenance</t>
        </is>
      </c>
      <c r="B49" s="466" t="n">
        <v>2</v>
      </c>
      <c r="C49" s="466" t="n">
        <v>2</v>
      </c>
      <c r="D49" s="434">
        <f>B49-C49</f>
        <v/>
      </c>
      <c r="E49" s="466" t="n">
        <v>0</v>
      </c>
      <c r="F49" s="442" t="n"/>
      <c r="G49" s="467" t="n">
        <v>13</v>
      </c>
      <c r="H49" s="442" t="n">
        <v>24</v>
      </c>
      <c r="I49" s="480">
        <f>G49-H49</f>
        <v/>
      </c>
      <c r="J49" s="442" t="n">
        <v>29</v>
      </c>
    </row>
    <row r="50">
      <c r="A50" t="inlineStr">
        <is>
          <t xml:space="preserve"> - Mechanical Spares and Tools</t>
        </is>
      </c>
      <c r="B50" s="466" t="n">
        <v>0</v>
      </c>
      <c r="C50" s="466" t="n">
        <v>2</v>
      </c>
      <c r="D50" s="465">
        <f>B50-C50</f>
        <v/>
      </c>
      <c r="E50" s="466" t="n">
        <v>2</v>
      </c>
      <c r="F50" s="442" t="n"/>
      <c r="G50" s="467" t="n">
        <v>56</v>
      </c>
      <c r="H50" s="442" t="n">
        <v>35</v>
      </c>
      <c r="I50" s="478">
        <f>G50-H50</f>
        <v/>
      </c>
      <c r="J50" s="442" t="n">
        <v>46</v>
      </c>
    </row>
    <row r="51">
      <c r="A51" t="inlineStr">
        <is>
          <t xml:space="preserve"> - Pruning Contractor</t>
        </is>
      </c>
      <c r="B51" s="466" t="n">
        <v>0</v>
      </c>
      <c r="C51" s="466" t="n">
        <v>1</v>
      </c>
      <c r="D51" s="434">
        <f>B51-C51</f>
        <v/>
      </c>
      <c r="E51" s="466" t="n">
        <v>0</v>
      </c>
      <c r="F51" s="442" t="n"/>
      <c r="G51" s="467" t="n">
        <v>1</v>
      </c>
      <c r="H51" s="442" t="n">
        <v>5</v>
      </c>
      <c r="I51" s="480">
        <f>G51-H51</f>
        <v/>
      </c>
      <c r="J51" s="442" t="n">
        <v>2</v>
      </c>
    </row>
    <row r="52">
      <c r="A52" t="inlineStr">
        <is>
          <t xml:space="preserve"> - Sub Contractor Services</t>
        </is>
      </c>
      <c r="B52" s="466" t="n">
        <v>8</v>
      </c>
      <c r="C52" s="466" t="n">
        <v>0</v>
      </c>
      <c r="D52" s="464">
        <f>B52-C52</f>
        <v/>
      </c>
      <c r="E52" s="466" t="n">
        <v>24</v>
      </c>
      <c r="F52" s="442" t="n"/>
      <c r="G52" s="467" t="n">
        <v>43</v>
      </c>
      <c r="H52" s="442" t="n">
        <v>30</v>
      </c>
      <c r="I52" s="479">
        <f>G52-H52</f>
        <v/>
      </c>
      <c r="J52" s="442" t="n">
        <v>48</v>
      </c>
    </row>
    <row r="53">
      <c r="A53" t="inlineStr">
        <is>
          <t xml:space="preserve"> - Seeds &amp; Turf</t>
        </is>
      </c>
      <c r="B53" s="466" t="n">
        <v>0</v>
      </c>
      <c r="C53" s="466" t="n">
        <v>1</v>
      </c>
      <c r="D53" s="434">
        <f>B53-C53</f>
        <v/>
      </c>
      <c r="E53" s="466" t="n">
        <v>3</v>
      </c>
      <c r="F53" s="442" t="n"/>
      <c r="G53" s="467" t="n">
        <v>37</v>
      </c>
      <c r="H53" s="442" t="n">
        <v>18</v>
      </c>
      <c r="I53" s="479">
        <f>G53-H53</f>
        <v/>
      </c>
      <c r="J53" s="442" t="n">
        <v>16</v>
      </c>
    </row>
    <row r="54">
      <c r="A54" s="28" t="inlineStr">
        <is>
          <t xml:space="preserve"> - Clear debris/Nursery 3rd hole</t>
        </is>
      </c>
      <c r="B54" s="466" t="n">
        <v>0</v>
      </c>
      <c r="C54" s="466" t="n">
        <v>0</v>
      </c>
      <c r="D54" s="434">
        <f>B54-C54</f>
        <v/>
      </c>
      <c r="E54" s="466" t="n">
        <v>16</v>
      </c>
      <c r="F54" s="442" t="n"/>
      <c r="G54" s="467" t="n">
        <v>0</v>
      </c>
      <c r="H54" s="442" t="n">
        <v>0</v>
      </c>
      <c r="I54" s="480">
        <f>G54-H54</f>
        <v/>
      </c>
      <c r="J54" s="442" t="n">
        <v>17</v>
      </c>
    </row>
    <row r="55">
      <c r="A55" t="inlineStr">
        <is>
          <t xml:space="preserve"> - Sand</t>
        </is>
      </c>
      <c r="B55" s="466" t="n">
        <v>1</v>
      </c>
      <c r="C55" s="466" t="n">
        <v>0</v>
      </c>
      <c r="D55" s="464">
        <f>B55-C55</f>
        <v/>
      </c>
      <c r="E55" s="466" t="n">
        <v>1</v>
      </c>
      <c r="F55" s="442" t="n"/>
      <c r="G55" s="467" t="n">
        <v>17</v>
      </c>
      <c r="H55" s="442" t="n">
        <v>16</v>
      </c>
      <c r="I55" s="479">
        <f>G55-H55</f>
        <v/>
      </c>
      <c r="J55" s="442" t="n">
        <v>20</v>
      </c>
    </row>
    <row r="56">
      <c r="A56" s="468" t="inlineStr">
        <is>
          <t xml:space="preserve"> - Hollowtyning course</t>
        </is>
      </c>
      <c r="B56" s="466" t="n">
        <v>13</v>
      </c>
      <c r="C56" s="439" t="n">
        <v>0</v>
      </c>
      <c r="D56" s="464">
        <f>B56-C56</f>
        <v/>
      </c>
      <c r="E56" s="439" t="n">
        <v>0</v>
      </c>
      <c r="F56" s="442" t="n"/>
      <c r="G56" s="467" t="n">
        <v>73</v>
      </c>
      <c r="H56" s="442" t="n">
        <v>83</v>
      </c>
      <c r="I56" s="480">
        <f>G56-H56</f>
        <v/>
      </c>
      <c r="J56" s="442" t="n">
        <v>55</v>
      </c>
    </row>
    <row r="57">
      <c r="A57" s="28" t="inlineStr">
        <is>
          <t xml:space="preserve"> - Repair buggy path general- construc materals</t>
        </is>
      </c>
      <c r="B57" s="466" t="n">
        <v>0</v>
      </c>
      <c r="C57" s="466" t="n">
        <v>0</v>
      </c>
      <c r="D57" s="434">
        <f>B57-C57</f>
        <v/>
      </c>
      <c r="E57" s="439" t="n">
        <v>0</v>
      </c>
      <c r="F57" s="442" t="n"/>
      <c r="G57" s="467" t="n">
        <v>19</v>
      </c>
      <c r="H57" s="442" t="n">
        <v>0</v>
      </c>
      <c r="I57" s="479">
        <f>G57-H57</f>
        <v/>
      </c>
      <c r="J57" s="442" t="n">
        <v>0</v>
      </c>
    </row>
    <row r="58">
      <c r="A58" t="inlineStr">
        <is>
          <t xml:space="preserve"> - Native Areas</t>
        </is>
      </c>
      <c r="B58" s="466" t="n">
        <v>0</v>
      </c>
      <c r="C58" s="466" t="n">
        <v>0</v>
      </c>
      <c r="D58" s="434">
        <f>B58-C58</f>
        <v/>
      </c>
      <c r="E58" s="439" t="n">
        <v>0</v>
      </c>
      <c r="F58" s="442" t="n"/>
      <c r="G58" s="467" t="n">
        <v>6</v>
      </c>
      <c r="H58" s="442" t="n">
        <v>10</v>
      </c>
      <c r="I58" s="480">
        <f>G58-H58</f>
        <v/>
      </c>
      <c r="J58" s="442" t="n">
        <v>22</v>
      </c>
    </row>
    <row r="59">
      <c r="A59" t="inlineStr">
        <is>
          <t xml:space="preserve"> - Others</t>
        </is>
      </c>
      <c r="B59" s="466" t="n">
        <v>13</v>
      </c>
      <c r="C59" s="466" t="n">
        <v>4</v>
      </c>
      <c r="D59" s="441">
        <f>B59-C59</f>
        <v/>
      </c>
      <c r="E59" s="439" t="n">
        <v>2</v>
      </c>
      <c r="F59" s="442" t="n"/>
      <c r="G59" s="467" t="n">
        <v>71</v>
      </c>
      <c r="H59" s="442" t="n">
        <v>69</v>
      </c>
      <c r="I59" s="479">
        <f>G59-H59</f>
        <v/>
      </c>
      <c r="J59" s="442" t="n">
        <v>46</v>
      </c>
      <c r="K59" s="28" t="n"/>
    </row>
    <row r="60">
      <c r="B60" s="467" t="n"/>
      <c r="C60" s="442" t="n"/>
      <c r="D60" s="456" t="n"/>
      <c r="E60" s="442" t="n"/>
      <c r="F60" s="442" t="n"/>
      <c r="G60" s="442" t="n"/>
      <c r="H60" s="442" t="n"/>
      <c r="I60" s="434" t="n"/>
      <c r="J60" s="467" t="n"/>
      <c r="K60" s="28" t="n"/>
    </row>
    <row r="61">
      <c r="A61" s="52" t="inlineStr">
        <is>
          <t>Repairs &amp; Maintenance Non Course</t>
        </is>
      </c>
      <c r="B61" s="447" t="n">
        <v>5</v>
      </c>
      <c r="C61" s="448" t="n">
        <v>5</v>
      </c>
      <c r="D61" s="469">
        <f>B61-C61</f>
        <v/>
      </c>
      <c r="E61" s="448" t="n">
        <v>8</v>
      </c>
      <c r="F61" s="442" t="n"/>
      <c r="G61" s="448" t="n">
        <v>76</v>
      </c>
      <c r="H61" s="448" t="n">
        <v>62</v>
      </c>
      <c r="I61" s="481">
        <f>G61-H61</f>
        <v/>
      </c>
      <c r="J61" s="447" t="n">
        <v>65</v>
      </c>
    </row>
    <row r="62">
      <c r="A62" s="52" t="n"/>
      <c r="B62" s="467" t="n"/>
      <c r="C62" s="442" t="n"/>
      <c r="D62" s="434" t="n"/>
      <c r="E62" s="442" t="n"/>
      <c r="F62" s="442" t="n"/>
      <c r="G62" s="442" t="n"/>
      <c r="H62" s="442" t="n"/>
      <c r="I62" s="442" t="n"/>
      <c r="J62" s="467" t="n"/>
    </row>
    <row r="63">
      <c r="A63" s="28" t="inlineStr">
        <is>
          <t xml:space="preserve"> - Publicity &amp; Marketing</t>
        </is>
      </c>
      <c r="B63" s="462" t="n">
        <v>3</v>
      </c>
      <c r="C63" s="462" t="n">
        <v>2</v>
      </c>
      <c r="D63" s="441">
        <f>B63-C63</f>
        <v/>
      </c>
      <c r="E63" s="462" t="n">
        <v>3</v>
      </c>
      <c r="F63" s="442" t="n"/>
      <c r="G63" s="467" t="n">
        <v>46</v>
      </c>
      <c r="H63" s="442" t="n">
        <v>46</v>
      </c>
      <c r="I63" s="456">
        <f>G63-H63</f>
        <v/>
      </c>
      <c r="J63" s="442" t="n">
        <v>44</v>
      </c>
    </row>
    <row r="64">
      <c r="A64" s="28" t="inlineStr">
        <is>
          <t xml:space="preserve"> - Sundry Costs: training, cleaning</t>
        </is>
      </c>
      <c r="B64" s="462" t="n">
        <v>7</v>
      </c>
      <c r="C64" s="462" t="n">
        <v>3</v>
      </c>
      <c r="D64" s="441">
        <f>B64-C64</f>
        <v/>
      </c>
      <c r="E64" s="462" t="n">
        <v>9</v>
      </c>
      <c r="F64" s="442" t="n"/>
      <c r="G64" s="467" t="n">
        <v>58</v>
      </c>
      <c r="H64" s="442" t="n">
        <v>37</v>
      </c>
      <c r="I64" s="479">
        <f>G64-H64</f>
        <v/>
      </c>
      <c r="J64" s="442" t="n">
        <v>43</v>
      </c>
    </row>
    <row r="65" ht="16.35" customHeight="1" s="275">
      <c r="A65" s="28" t="inlineStr">
        <is>
          <t xml:space="preserve"> - PPS and Telephone</t>
        </is>
      </c>
      <c r="B65" s="462" t="n">
        <v>3</v>
      </c>
      <c r="C65" s="462" t="n">
        <v>2</v>
      </c>
      <c r="D65" s="441">
        <f>B65-C65</f>
        <v/>
      </c>
      <c r="E65" s="462" t="n">
        <v>5</v>
      </c>
      <c r="F65" s="442" t="n"/>
      <c r="G65" s="467" t="n">
        <v>14</v>
      </c>
      <c r="H65" s="442" t="n">
        <v>19</v>
      </c>
      <c r="I65" s="456">
        <f>G65-H65</f>
        <v/>
      </c>
      <c r="J65" s="442" t="n">
        <v>21</v>
      </c>
    </row>
    <row r="66" ht="16.35" customHeight="1" s="275">
      <c r="A66" s="28" t="inlineStr">
        <is>
          <t xml:space="preserve"> - Professional fees &amp; Outsourced services</t>
        </is>
      </c>
      <c r="B66" s="462" t="n">
        <v>12</v>
      </c>
      <c r="C66" s="462" t="n">
        <v>4</v>
      </c>
      <c r="D66" s="441">
        <f>B66-C66</f>
        <v/>
      </c>
      <c r="E66" s="462" t="n">
        <v>6</v>
      </c>
      <c r="F66" s="442" t="n"/>
      <c r="G66" s="482" t="n">
        <v>92</v>
      </c>
      <c r="H66" s="483" t="n">
        <v>54</v>
      </c>
      <c r="I66" s="492">
        <f>G66-H66</f>
        <v/>
      </c>
      <c r="J66" s="493" t="n">
        <v>75</v>
      </c>
      <c r="K66" s="28" t="inlineStr">
        <is>
          <t>Surtec</t>
        </is>
      </c>
    </row>
    <row r="67">
      <c r="A67" s="28" t="inlineStr">
        <is>
          <t xml:space="preserve"> - Insurance</t>
        </is>
      </c>
      <c r="B67" s="462" t="n">
        <v>6</v>
      </c>
      <c r="C67" s="462" t="n">
        <v>3</v>
      </c>
      <c r="D67" s="441">
        <f>B67-C67</f>
        <v/>
      </c>
      <c r="E67" s="462" t="n">
        <v>5</v>
      </c>
      <c r="F67" s="442" t="n"/>
      <c r="G67" s="467" t="n">
        <v>57</v>
      </c>
      <c r="H67" s="442" t="n">
        <v>38</v>
      </c>
      <c r="I67" s="479">
        <f>G67-H67</f>
        <v/>
      </c>
      <c r="J67" s="442" t="n">
        <v>53</v>
      </c>
      <c r="K67" s="28" t="n"/>
    </row>
    <row r="68">
      <c r="A68" s="28" t="inlineStr">
        <is>
          <t xml:space="preserve"> - Others-Rates, tax, c/fees + bank chrgs</t>
        </is>
      </c>
      <c r="B68" s="462" t="n">
        <v>3</v>
      </c>
      <c r="C68" s="462" t="n">
        <v>6</v>
      </c>
      <c r="D68" s="465">
        <f>B68-C68</f>
        <v/>
      </c>
      <c r="E68" s="462" t="n">
        <v>1</v>
      </c>
      <c r="F68" s="442" t="n"/>
      <c r="G68" s="466" t="n">
        <v>51</v>
      </c>
      <c r="H68" s="439" t="n">
        <v>73</v>
      </c>
      <c r="I68" s="456">
        <f>G68-H68</f>
        <v/>
      </c>
      <c r="J68" s="439" t="n">
        <v>49</v>
      </c>
    </row>
    <row r="69">
      <c r="A69" s="28" t="inlineStr">
        <is>
          <t xml:space="preserve"> - Depreciation</t>
        </is>
      </c>
      <c r="B69" s="462" t="n">
        <v>11</v>
      </c>
      <c r="C69" s="462" t="n">
        <v>16</v>
      </c>
      <c r="D69" s="443">
        <f>+B69-C69</f>
        <v/>
      </c>
      <c r="E69" s="462" t="n">
        <v>9</v>
      </c>
      <c r="F69" s="442" t="n"/>
      <c r="G69" s="466" t="n">
        <v>128</v>
      </c>
      <c r="H69" s="467" t="n">
        <v>175</v>
      </c>
      <c r="I69" s="439">
        <f>+G69-H69</f>
        <v/>
      </c>
      <c r="J69" s="439" t="n">
        <v>111</v>
      </c>
    </row>
    <row r="70">
      <c r="A70" s="28" t="inlineStr">
        <is>
          <t xml:space="preserve"> - Interest Cost</t>
        </is>
      </c>
      <c r="B70" s="462" t="n">
        <v>6</v>
      </c>
      <c r="C70" s="462" t="n">
        <v>5</v>
      </c>
      <c r="D70" s="444">
        <f>+B70-C70</f>
        <v/>
      </c>
      <c r="E70" s="462" t="n">
        <v>12</v>
      </c>
      <c r="F70" s="442" t="n"/>
      <c r="G70" s="466" t="n">
        <v>71</v>
      </c>
      <c r="H70" s="467" t="n">
        <v>55</v>
      </c>
      <c r="I70" s="444">
        <f>+G70-H70</f>
        <v/>
      </c>
      <c r="J70" s="439" t="n">
        <v>68</v>
      </c>
    </row>
    <row r="71">
      <c r="A71" s="28" t="inlineStr">
        <is>
          <t xml:space="preserve"> - Provision for doubtful TOO debts</t>
        </is>
      </c>
      <c r="B71" s="466" t="n">
        <v>0</v>
      </c>
      <c r="C71" s="467" t="n">
        <v>0</v>
      </c>
      <c r="D71" s="439">
        <f>+B71-C71</f>
        <v/>
      </c>
      <c r="E71" s="439" t="n">
        <v>0</v>
      </c>
      <c r="F71" s="442" t="n"/>
      <c r="G71" s="466" t="n">
        <v>0</v>
      </c>
      <c r="H71" s="467" t="n">
        <v>0</v>
      </c>
      <c r="I71" s="439">
        <f>+G71-H71</f>
        <v/>
      </c>
      <c r="J71" s="439" t="n">
        <v>20</v>
      </c>
    </row>
    <row r="72">
      <c r="B72" s="466" t="n"/>
      <c r="C72" s="467" t="n"/>
      <c r="D72" s="439" t="n"/>
      <c r="E72" s="439" t="n"/>
      <c r="F72" s="442" t="n"/>
      <c r="G72" s="439" t="n"/>
      <c r="H72" s="442" t="n"/>
      <c r="I72" s="439" t="n"/>
      <c r="J72" s="439" t="n"/>
    </row>
    <row r="73">
      <c r="A73" s="451" t="inlineStr">
        <is>
          <t>TOTAL OPERATING EXPENDITURE</t>
        </is>
      </c>
      <c r="B73" s="437">
        <f>B39+B41+B42+B44+B61+B63+B64+B65+B66+B67+B68+B69+B70+B71</f>
        <v/>
      </c>
      <c r="C73" s="437">
        <f>C39+C41+C42+C44+C61+C63+C64+C65+C66+C67+C68+C69+C70+C71</f>
        <v/>
      </c>
      <c r="D73" s="437">
        <f>D39+D41+D42+D44+D61+D63+D64+D65+D66+D67+D68+D69+D70+D71</f>
        <v/>
      </c>
      <c r="E73" s="437">
        <f>E39+E41+E42+E44+E61+E63+E64+E65+E66+E67+E68+E69+E70+E71</f>
        <v/>
      </c>
      <c r="F73" s="439" t="n"/>
      <c r="G73" s="437">
        <f>G39+G41+G42+G44+G61+G63+G64+G65+G66+G67+G68+G69+G70+G71</f>
        <v/>
      </c>
      <c r="H73" s="437">
        <f>H39+H41+H42+H44+H61+H63+H64+H65+H66+H67+H68+H69+H70+H71</f>
        <v/>
      </c>
      <c r="I73" s="437">
        <f>I39+I41+I42+I44+I61+I63+I64+I65+I66+I67+I68+I69+I70+I71</f>
        <v/>
      </c>
      <c r="J73" s="437">
        <f>J39+J41+J42+J44+J61+J63+J64+J65+J66+J67+J68+J69+J70+J71</f>
        <v/>
      </c>
    </row>
    <row r="74" ht="16.35" customHeight="1" s="275">
      <c r="A74" s="427" t="n"/>
      <c r="B74" s="467" t="n"/>
      <c r="C74" s="467" t="n"/>
      <c r="D74" s="442" t="n"/>
      <c r="E74" s="442" t="n"/>
      <c r="F74" s="442" t="n"/>
      <c r="G74" s="442" t="n"/>
      <c r="H74" s="442" t="n"/>
      <c r="I74" s="442" t="n"/>
      <c r="J74" s="467" t="n"/>
    </row>
    <row r="75" ht="16.35" customHeight="1" s="275">
      <c r="A75" s="451" t="inlineStr">
        <is>
          <t>OPERATING PROFIT</t>
        </is>
      </c>
      <c r="B75" s="436">
        <f>+B34-B73</f>
        <v/>
      </c>
      <c r="C75" s="437">
        <f>+C34-C73</f>
        <v/>
      </c>
      <c r="D75" s="445">
        <f>+D34-D73</f>
        <v/>
      </c>
      <c r="E75" s="436">
        <f>+E34-E73</f>
        <v/>
      </c>
      <c r="F75" s="442" t="n"/>
      <c r="G75" s="484">
        <f>+G34-G73</f>
        <v/>
      </c>
      <c r="H75" s="485">
        <f>+H34-H73</f>
        <v/>
      </c>
      <c r="I75" s="494">
        <f>+I34-I73</f>
        <v/>
      </c>
      <c r="J75" s="495">
        <f>+J34-J73</f>
        <v/>
      </c>
    </row>
    <row r="76">
      <c r="A76" s="427" t="n"/>
      <c r="B76" s="439" t="n"/>
      <c r="C76" s="439" t="n"/>
      <c r="D76" s="439" t="n"/>
      <c r="E76" s="439" t="n"/>
      <c r="F76" s="442" t="n"/>
      <c r="G76" s="442" t="n"/>
      <c r="H76" s="442" t="n"/>
      <c r="I76" s="442" t="n"/>
      <c r="J76" s="467" t="n"/>
    </row>
    <row r="77" ht="16.35" customHeight="1" s="275">
      <c r="A77" s="28" t="inlineStr">
        <is>
          <t xml:space="preserve">Project Costs </t>
        </is>
      </c>
      <c r="F77" s="442" t="n"/>
    </row>
    <row r="78">
      <c r="A78" s="28" t="inlineStr">
        <is>
          <t xml:space="preserve"> - Course</t>
        </is>
      </c>
      <c r="B78" s="442" t="n">
        <v>0</v>
      </c>
      <c r="C78" s="442" t="n">
        <v>0</v>
      </c>
      <c r="D78" s="434">
        <f>B78-C78</f>
        <v/>
      </c>
      <c r="E78" s="442" t="n">
        <v>0</v>
      </c>
      <c r="F78" s="442" t="n"/>
      <c r="G78" s="486" t="n">
        <v>36</v>
      </c>
      <c r="H78" s="442" t="n">
        <v>0</v>
      </c>
      <c r="I78" s="432">
        <f>G78-H78</f>
        <v/>
      </c>
      <c r="J78" s="442" t="n">
        <v>7</v>
      </c>
    </row>
    <row r="79" ht="16.35" customHeight="1" s="275">
      <c r="A79" s="28" t="inlineStr">
        <is>
          <t xml:space="preserve"> - Club House - Restaurant &amp; Bar</t>
        </is>
      </c>
      <c r="B79" s="442" t="n">
        <v>0</v>
      </c>
      <c r="C79" s="442" t="n">
        <v>0</v>
      </c>
      <c r="D79" s="434" t="n">
        <v>0</v>
      </c>
      <c r="E79" s="442" t="n">
        <v>0</v>
      </c>
      <c r="F79" s="442" t="n"/>
      <c r="G79" s="487" t="n">
        <v>56</v>
      </c>
      <c r="H79" s="442" t="n">
        <v>0</v>
      </c>
      <c r="I79" s="432">
        <f>+G79-H79</f>
        <v/>
      </c>
      <c r="J79" s="442" t="n">
        <v>0</v>
      </c>
    </row>
    <row r="80" ht="16.35" customHeight="1" s="275">
      <c r="B80" s="442" t="n"/>
      <c r="C80" s="442" t="n"/>
      <c r="D80" s="456" t="n"/>
      <c r="E80" s="442" t="n"/>
      <c r="F80" s="442" t="n"/>
      <c r="G80" s="442" t="n"/>
      <c r="H80" s="442" t="n"/>
      <c r="I80" s="434" t="n"/>
      <c r="J80" s="442" t="n"/>
    </row>
    <row r="81" ht="16.35" customHeight="1" s="275">
      <c r="A81" s="488" t="inlineStr">
        <is>
          <t>PROFIT for the PERIOD</t>
        </is>
      </c>
      <c r="B81" s="436">
        <f>+B75-B78-B79</f>
        <v/>
      </c>
      <c r="C81" s="437">
        <f>+C75-C78-C79</f>
        <v/>
      </c>
      <c r="D81" s="436">
        <f>+D75-D78-D79</f>
        <v/>
      </c>
      <c r="E81" s="436">
        <f>+E75-E78-E79</f>
        <v/>
      </c>
      <c r="F81" s="442" t="n"/>
      <c r="G81" s="437">
        <f>+G75-G78-G79</f>
        <v/>
      </c>
      <c r="H81" s="437">
        <f>+H75-H78-H79</f>
        <v/>
      </c>
      <c r="I81" s="472">
        <f>+I75-I78-I79</f>
        <v/>
      </c>
      <c r="J81" s="437">
        <f>+J75-J78-J79</f>
        <v/>
      </c>
    </row>
    <row r="82">
      <c r="B82" s="466" t="n"/>
      <c r="C82" s="467" t="n"/>
      <c r="D82" s="442" t="n"/>
      <c r="E82" s="442" t="n"/>
      <c r="F82" s="442" t="n"/>
      <c r="G82" s="442" t="n"/>
      <c r="H82" s="442" t="n"/>
      <c r="I82" s="442" t="n"/>
      <c r="J82" s="442" t="n"/>
    </row>
    <row r="83">
      <c r="B83" s="467" t="n"/>
      <c r="C83" s="467" t="n"/>
      <c r="D83" s="442" t="n"/>
      <c r="E83" s="442" t="n"/>
      <c r="F83" s="442" t="n"/>
      <c r="G83" s="442" t="n"/>
      <c r="H83" s="442" t="n"/>
      <c r="I83" s="439" t="n"/>
      <c r="J83" s="439" t="n"/>
    </row>
    <row r="84" ht="16.35" customHeight="1" s="275">
      <c r="A84" s="451" t="inlineStr">
        <is>
          <t>NET PROFIT *</t>
        </is>
      </c>
      <c r="B84" s="489">
        <f>B81</f>
        <v/>
      </c>
      <c r="C84" s="490">
        <f>C81</f>
        <v/>
      </c>
      <c r="D84" s="489">
        <f>D81</f>
        <v/>
      </c>
      <c r="E84" s="489">
        <f>E81</f>
        <v/>
      </c>
      <c r="F84" s="442" t="n"/>
      <c r="G84" s="490">
        <f>+G81</f>
        <v/>
      </c>
      <c r="H84" s="490">
        <f>+H81</f>
        <v/>
      </c>
      <c r="I84" s="489">
        <f>+I81</f>
        <v/>
      </c>
      <c r="J84" s="490">
        <f>+J81</f>
        <v/>
      </c>
    </row>
    <row r="85" ht="16.35" customHeight="1" s="275"/>
    <row r="86"/>
    <row r="87" ht="18" customHeight="1" s="275">
      <c r="A87" s="8" t="inlineStr">
        <is>
          <t>* SUBJECT TO YEAR END FINANCIAL STATEMENT CLOSE ADJUSTMENTS AND AUDIT PROCESS</t>
        </is>
      </c>
    </row>
  </sheetData>
  <sheetProtection selectLockedCells="0" selectUnlockedCells="0" algorithmName="SHA-512" sheet="1" objects="1" insertRows="1" insertHyperlinks="1" autoFilter="1" scenarios="1" formatColumns="1" deleteColumns="1" insertColumns="1" pivotTables="1" deleteRows="1" formatCells="1" saltValue="wsdumfXmKdW+rLTJ+lMRhA==" formatRows="1" sort="1" spinCount="100000" hashValue="ApTXKjNilWkE9hLwrGNnm2EpaR+2ntRSU5a/8SsFJQC8sW4q5D4rVXN46lku0UJoSwGHf6bcAoDztnugbqAmGw=="/>
  <mergeCells count="4">
    <mergeCell ref="B1:J1"/>
    <mergeCell ref="G4:I4"/>
    <mergeCell ref="B2:J2"/>
    <mergeCell ref="B4:E4"/>
  </mergeCells>
  <pageMargins left="0.7" right="0.7" top="0.75" bottom="0.75" header="0.3" footer="0.3"/>
  <legacyDrawing xmlns:r="http://schemas.openxmlformats.org/officeDocument/2006/relationships" r:id="anysvml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C29" sqref="C29"/>
    </sheetView>
  </sheetViews>
  <sheetFormatPr baseColWidth="8" defaultColWidth="11" defaultRowHeight="15.6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56"/>
  <sheetViews>
    <sheetView topLeftCell="A34" zoomScale="90" zoomScaleNormal="90" workbookViewId="0">
      <selection activeCell="P36" sqref="P36"/>
    </sheetView>
  </sheetViews>
  <sheetFormatPr baseColWidth="8" defaultColWidth="19.3333333333333" defaultRowHeight="19.5" customHeight="1"/>
  <cols>
    <col width="32.6666666666667" customWidth="1" style="294" min="1" max="1"/>
    <col width="30.3333333333333" customWidth="1" style="294" min="2" max="2"/>
    <col width="13.1666666666667" customWidth="1" style="376" min="3" max="15"/>
    <col width="19.3333333333333" customWidth="1" style="294" min="16" max="16384"/>
  </cols>
  <sheetData>
    <row r="1" s="275">
      <c r="A1" s="377" t="inlineStr">
        <is>
          <t>EPGC 2023</t>
        </is>
      </c>
      <c r="B1" s="377" t="n"/>
    </row>
    <row r="2" s="275">
      <c r="A2" s="378" t="inlineStr">
        <is>
          <t xml:space="preserve">BANK POSITION </t>
        </is>
      </c>
      <c r="B2" s="379" t="inlineStr">
        <is>
          <t>Account details</t>
        </is>
      </c>
      <c r="C2" s="380" t="inlineStr">
        <is>
          <t>DECEMBER 2022</t>
        </is>
      </c>
      <c r="D2" s="381" t="inlineStr">
        <is>
          <t>JANUARY</t>
        </is>
      </c>
      <c r="E2" s="381" t="inlineStr">
        <is>
          <t>FEBRUARY</t>
        </is>
      </c>
      <c r="F2" s="381" t="inlineStr">
        <is>
          <t>MARCH</t>
        </is>
      </c>
      <c r="G2" s="381" t="inlineStr">
        <is>
          <t>APRIL</t>
        </is>
      </c>
      <c r="H2" s="381" t="inlineStr">
        <is>
          <t>MAY</t>
        </is>
      </c>
      <c r="I2" s="381" t="inlineStr">
        <is>
          <t>JUNE</t>
        </is>
      </c>
      <c r="J2" s="381" t="inlineStr">
        <is>
          <t>JULY</t>
        </is>
      </c>
      <c r="K2" s="381" t="inlineStr">
        <is>
          <t>AUGUST</t>
        </is>
      </c>
      <c r="L2" s="381" t="inlineStr">
        <is>
          <t>SEPTEMBER</t>
        </is>
      </c>
      <c r="M2" s="381" t="inlineStr">
        <is>
          <t>OCTOBER</t>
        </is>
      </c>
      <c r="N2" s="381" t="inlineStr">
        <is>
          <t xml:space="preserve">NOVEMBER </t>
        </is>
      </c>
      <c r="O2" s="381" t="inlineStr">
        <is>
          <t>DECEMBER</t>
        </is>
      </c>
    </row>
    <row r="3" s="275">
      <c r="A3" s="382" t="inlineStr">
        <is>
          <t>EURO ACC EPGH</t>
        </is>
      </c>
      <c r="B3" s="382" t="n"/>
      <c r="C3" s="506" t="n">
        <v>872801</v>
      </c>
      <c r="D3" s="506" t="n">
        <v>870745.02</v>
      </c>
      <c r="E3" s="506" t="n">
        <v>869096.55</v>
      </c>
      <c r="F3" s="506" t="n">
        <v>867448.08</v>
      </c>
      <c r="G3" s="506" t="n">
        <v>866863.35</v>
      </c>
      <c r="H3" s="506" t="n">
        <v>872392</v>
      </c>
      <c r="I3" s="506" t="n">
        <v>873936</v>
      </c>
      <c r="J3" s="506" t="n">
        <v>865398</v>
      </c>
      <c r="K3" s="506" t="n">
        <v>864583</v>
      </c>
      <c r="L3" s="506" t="n">
        <v>861713.85</v>
      </c>
      <c r="M3" s="506" t="n">
        <v>857089</v>
      </c>
      <c r="N3" s="506" t="n">
        <v>853773.58</v>
      </c>
      <c r="O3" s="506" t="n">
        <v>846183.78</v>
      </c>
    </row>
    <row r="4" s="275">
      <c r="A4" s="382" t="inlineStr">
        <is>
          <t>LA CAIXA</t>
        </is>
      </c>
      <c r="B4" s="382" t="n"/>
      <c r="C4" s="506" t="n">
        <v>21956</v>
      </c>
      <c r="D4" s="506" t="n">
        <v>21893.64</v>
      </c>
      <c r="E4" s="506" t="n">
        <v>21804.14</v>
      </c>
      <c r="F4" s="506" t="n">
        <v>21734.06</v>
      </c>
      <c r="G4" s="506" t="n">
        <v>21682.54</v>
      </c>
      <c r="H4" s="506" t="n">
        <v>21570.04</v>
      </c>
      <c r="I4" s="506" t="n">
        <v>21383</v>
      </c>
      <c r="J4" s="506" t="n">
        <v>19344.59</v>
      </c>
      <c r="K4" s="506" t="n">
        <v>19255</v>
      </c>
      <c r="L4" s="506" t="n">
        <v>19183.3</v>
      </c>
      <c r="M4" s="506" t="n">
        <v>19107</v>
      </c>
      <c r="N4" s="506" t="n">
        <v>18992.73</v>
      </c>
      <c r="O4" s="506" t="n">
        <v>19872.23</v>
      </c>
    </row>
    <row r="5" s="275">
      <c r="A5" s="382" t="inlineStr">
        <is>
          <t xml:space="preserve">SANTANDER </t>
        </is>
      </c>
      <c r="B5" s="382" t="n"/>
      <c r="C5" s="506" t="n">
        <v>232901</v>
      </c>
      <c r="D5" s="506" t="n">
        <v>366041.9</v>
      </c>
      <c r="E5" s="506" t="n">
        <v>337509</v>
      </c>
      <c r="F5" s="384" t="n">
        <v>346567.76</v>
      </c>
      <c r="G5" s="506" t="n">
        <v>203584.99</v>
      </c>
      <c r="H5" s="506" t="n">
        <v>212070</v>
      </c>
      <c r="I5" s="506" t="n">
        <v>173696</v>
      </c>
      <c r="J5" s="506" t="n">
        <v>68993</v>
      </c>
      <c r="K5" s="506" t="n">
        <v>41564</v>
      </c>
      <c r="L5" s="506" t="n">
        <v>73430.53999999999</v>
      </c>
      <c r="M5" s="506" t="n">
        <v>115112</v>
      </c>
      <c r="N5" s="506" t="n">
        <v>153109.2</v>
      </c>
      <c r="O5" s="506" t="n">
        <v>762425.25</v>
      </c>
    </row>
    <row r="6" s="275">
      <c r="A6" s="382" t="inlineStr">
        <is>
          <t>DEPOSIT ACC/GUARANTY</t>
        </is>
      </c>
      <c r="B6" s="382" t="n"/>
      <c r="C6" s="506" t="n">
        <v>40000</v>
      </c>
      <c r="D6" s="506" t="n">
        <v>40000</v>
      </c>
      <c r="E6" s="506" t="n">
        <v>40000</v>
      </c>
      <c r="F6" s="384" t="n">
        <v>40000</v>
      </c>
      <c r="G6" s="506" t="n">
        <v>72500</v>
      </c>
      <c r="H6" s="506" t="n">
        <v>72500</v>
      </c>
      <c r="I6" s="506" t="n">
        <v>72500</v>
      </c>
      <c r="J6" s="506" t="n">
        <v>72500</v>
      </c>
      <c r="K6" s="506" t="n">
        <v>72500</v>
      </c>
      <c r="L6" s="506" t="n">
        <v>72500</v>
      </c>
      <c r="M6" s="506" t="n">
        <v>72500</v>
      </c>
      <c r="N6" s="506" t="n">
        <v>72500</v>
      </c>
      <c r="O6" s="506" t="n">
        <v>72500</v>
      </c>
    </row>
    <row r="7" s="275">
      <c r="A7" s="385" t="n"/>
      <c r="B7" s="385" t="n"/>
      <c r="C7" s="386" t="n"/>
      <c r="D7" s="507" t="n"/>
      <c r="E7" s="507" t="n"/>
      <c r="F7" s="507" t="n"/>
      <c r="G7" s="507" t="n"/>
      <c r="H7" s="507" t="n"/>
      <c r="I7" s="507" t="n"/>
      <c r="J7" s="507" t="n"/>
      <c r="K7" s="507" t="n"/>
      <c r="L7" s="507" t="n"/>
      <c r="M7" s="507" t="n"/>
      <c r="N7" s="507" t="n"/>
      <c r="O7" s="507" t="n"/>
    </row>
    <row r="8" s="275">
      <c r="A8" s="382" t="inlineStr">
        <is>
          <t>TOTAL OF THE MONTH</t>
        </is>
      </c>
      <c r="B8" s="382" t="n"/>
      <c r="C8" s="506">
        <f>SUM(C3:C7)</f>
        <v/>
      </c>
      <c r="D8" s="506">
        <f>SUM(D3:D7)</f>
        <v/>
      </c>
      <c r="E8" s="506">
        <f>SUM(E3:E7)</f>
        <v/>
      </c>
      <c r="F8" s="506">
        <f>SUM(F3:F7)</f>
        <v/>
      </c>
      <c r="G8" s="506">
        <f>SUM(G3:G7)</f>
        <v/>
      </c>
      <c r="H8" s="506">
        <f>SUM(H3:H7)</f>
        <v/>
      </c>
      <c r="I8" s="506">
        <f>SUM(I3:I7)</f>
        <v/>
      </c>
      <c r="J8" s="506">
        <f>SUM(J3:J7)</f>
        <v/>
      </c>
      <c r="K8" s="506">
        <f>SUM(K3:K7)</f>
        <v/>
      </c>
      <c r="L8" s="506">
        <f>SUM(L3:L7)</f>
        <v/>
      </c>
      <c r="M8" s="506">
        <f>SUM(M3:M7)</f>
        <v/>
      </c>
      <c r="N8" s="506">
        <f>SUM(N3:N7)</f>
        <v/>
      </c>
      <c r="O8" s="506">
        <f>SUM(O3:O7)</f>
        <v/>
      </c>
      <c r="P8" s="508" t="n"/>
    </row>
    <row r="9" s="275">
      <c r="A9" s="382" t="inlineStr">
        <is>
          <t>DIFERENCE WITH THE MONTH BEFORE</t>
        </is>
      </c>
      <c r="B9" s="382" t="n"/>
      <c r="C9" s="384" t="n"/>
      <c r="D9" s="506">
        <f>D8-C8</f>
        <v/>
      </c>
      <c r="E9" s="506">
        <f>E8-D8</f>
        <v/>
      </c>
      <c r="F9" s="506">
        <f>F8-E8</f>
        <v/>
      </c>
      <c r="G9" s="506">
        <f>G8-F8</f>
        <v/>
      </c>
      <c r="H9" s="506">
        <f>H8-G8</f>
        <v/>
      </c>
      <c r="I9" s="506">
        <f>I8-H8</f>
        <v/>
      </c>
      <c r="J9" s="506">
        <f>J8-I8</f>
        <v/>
      </c>
      <c r="K9" s="506">
        <f>K8-J8</f>
        <v/>
      </c>
      <c r="L9" s="506">
        <f>L8-K8</f>
        <v/>
      </c>
      <c r="M9" s="506">
        <f>M8-L8</f>
        <v/>
      </c>
      <c r="N9" s="506">
        <f>N8-M8</f>
        <v/>
      </c>
      <c r="O9" s="506">
        <f>O8-N8</f>
        <v/>
      </c>
    </row>
    <row r="10" ht="22.5" customHeight="1" s="275"/>
    <row r="11" s="275">
      <c r="A11" s="388" t="inlineStr">
        <is>
          <t>EPGC  2024</t>
        </is>
      </c>
      <c r="B11" s="389" t="inlineStr">
        <is>
          <t>Account details</t>
        </is>
      </c>
      <c r="C11" s="380" t="inlineStr">
        <is>
          <t>DECEMBER 2023</t>
        </is>
      </c>
      <c r="D11" s="381" t="inlineStr">
        <is>
          <t>JANUARY</t>
        </is>
      </c>
      <c r="E11" s="381" t="inlineStr">
        <is>
          <t>FEBRUARY</t>
        </is>
      </c>
      <c r="F11" s="381" t="inlineStr">
        <is>
          <t>MARCH</t>
        </is>
      </c>
      <c r="G11" s="381" t="inlineStr">
        <is>
          <t>APRIL</t>
        </is>
      </c>
      <c r="H11" s="381" t="inlineStr">
        <is>
          <t>MAY</t>
        </is>
      </c>
      <c r="I11" s="381" t="inlineStr">
        <is>
          <t>JUNE</t>
        </is>
      </c>
      <c r="J11" s="381" t="inlineStr">
        <is>
          <t>JULY</t>
        </is>
      </c>
      <c r="K11" s="381" t="inlineStr">
        <is>
          <t>AUGUST</t>
        </is>
      </c>
      <c r="L11" s="381" t="inlineStr">
        <is>
          <t>SEPTEMBER</t>
        </is>
      </c>
      <c r="M11" s="381" t="inlineStr">
        <is>
          <t>OCTOBER</t>
        </is>
      </c>
      <c r="N11" s="381" t="inlineStr">
        <is>
          <t xml:space="preserve">NOVEMBER </t>
        </is>
      </c>
      <c r="O11" s="381" t="inlineStr">
        <is>
          <t>DECEMBER</t>
        </is>
      </c>
    </row>
    <row r="12" s="275">
      <c r="A12" s="390" t="inlineStr">
        <is>
          <t>EPGC ACCOUNTS</t>
        </is>
      </c>
      <c r="B12" s="390" t="n"/>
      <c r="C12" s="391" t="n"/>
      <c r="D12" s="392" t="n"/>
      <c r="E12" s="392" t="n"/>
      <c r="F12" s="392" t="n"/>
      <c r="G12" s="392" t="n"/>
      <c r="H12" s="392" t="n"/>
      <c r="I12" s="392" t="n"/>
      <c r="J12" s="392" t="n"/>
      <c r="K12" s="392" t="n"/>
      <c r="L12" s="392" t="n"/>
      <c r="M12" s="392" t="n"/>
      <c r="N12" s="392" t="n"/>
      <c r="O12" s="392" t="n"/>
    </row>
    <row r="13" s="275">
      <c r="A13" s="393" t="inlineStr">
        <is>
          <t>EURO ACC EPGH</t>
        </is>
      </c>
      <c r="B13" s="393" t="inlineStr">
        <is>
          <t>ES67 0049 4464 46 2110023850</t>
        </is>
      </c>
      <c r="C13" s="509" t="n">
        <v>846183.78</v>
      </c>
      <c r="D13" s="509" t="n">
        <v>541611</v>
      </c>
      <c r="E13" s="509" t="n">
        <v>343188</v>
      </c>
      <c r="F13" s="509" t="n">
        <v>0</v>
      </c>
      <c r="G13" s="509" t="n">
        <v>0</v>
      </c>
      <c r="H13" s="509" t="n">
        <v>0</v>
      </c>
      <c r="I13" s="509" t="n">
        <v>0</v>
      </c>
      <c r="J13" s="509" t="n">
        <v>0</v>
      </c>
      <c r="K13" s="509" t="n">
        <v>0</v>
      </c>
      <c r="L13" s="509" t="n">
        <v>0</v>
      </c>
      <c r="M13" s="509" t="n">
        <v>0</v>
      </c>
      <c r="N13" s="509" t="n">
        <v>0</v>
      </c>
      <c r="O13" s="509" t="n">
        <v>0</v>
      </c>
    </row>
    <row r="14" s="275">
      <c r="A14" s="393" t="inlineStr">
        <is>
          <t>LA CAIXA</t>
        </is>
      </c>
      <c r="B14" s="393" t="inlineStr">
        <is>
          <t>ES73 2100 7309 0822 0016 4945</t>
        </is>
      </c>
      <c r="C14" s="509" t="n">
        <v>19872.23</v>
      </c>
      <c r="D14" s="509" t="n">
        <v>319473</v>
      </c>
      <c r="E14" s="509" t="n">
        <v>521028</v>
      </c>
      <c r="F14" s="509" t="n">
        <v>521019</v>
      </c>
      <c r="G14" s="509" t="n">
        <v>20933</v>
      </c>
      <c r="H14" s="509" t="n">
        <v>20831.16</v>
      </c>
      <c r="I14" s="509" t="n">
        <v>20831</v>
      </c>
      <c r="J14" s="509" t="n">
        <v>153262</v>
      </c>
      <c r="K14" s="509" t="n">
        <v>153184.7</v>
      </c>
      <c r="L14" s="509" t="n">
        <v>155242.3</v>
      </c>
      <c r="M14" s="509" t="n">
        <v>155345</v>
      </c>
      <c r="N14" s="509" t="n">
        <v>180287.59</v>
      </c>
      <c r="O14" s="509" t="n">
        <v>180493</v>
      </c>
    </row>
    <row r="15" s="275">
      <c r="A15" s="393" t="inlineStr">
        <is>
          <t xml:space="preserve">SANTANDER </t>
        </is>
      </c>
      <c r="B15" s="393" t="inlineStr">
        <is>
          <t>ES78 0049 4464 49 2910003166</t>
        </is>
      </c>
      <c r="C15" s="509" t="n">
        <v>762425.25</v>
      </c>
      <c r="D15" s="509" t="n">
        <v>857775</v>
      </c>
      <c r="E15" s="509" t="n">
        <v>817208</v>
      </c>
      <c r="F15" s="509" t="n">
        <v>903831</v>
      </c>
      <c r="G15" s="509" t="n">
        <v>576023</v>
      </c>
      <c r="H15" s="509" t="n">
        <v>623836.28</v>
      </c>
      <c r="I15" s="509" t="n">
        <v>627912</v>
      </c>
      <c r="J15" s="509" t="n">
        <v>272434</v>
      </c>
      <c r="K15" s="509" t="n">
        <v>280333.85</v>
      </c>
      <c r="L15" s="509" t="n">
        <v>332101.62</v>
      </c>
      <c r="M15" s="509" t="n">
        <v>246770</v>
      </c>
      <c r="N15" s="509" t="n">
        <v>181404.95</v>
      </c>
      <c r="O15" s="509" t="n">
        <v>772723</v>
      </c>
    </row>
    <row r="16" s="275">
      <c r="A16" s="393" t="inlineStr">
        <is>
          <t>SOCIAL FUND</t>
        </is>
      </c>
      <c r="B16" s="393" t="inlineStr">
        <is>
          <t>ES78 0049 4464 49 2910021105</t>
        </is>
      </c>
      <c r="C16" s="509" t="n">
        <v>20439.02</v>
      </c>
      <c r="D16" s="509" t="n">
        <v>18257.02</v>
      </c>
      <c r="E16" s="509" t="n">
        <v>21327.03</v>
      </c>
      <c r="F16" s="509" t="n">
        <v>26965.02</v>
      </c>
      <c r="G16" s="509" t="n">
        <v>19001</v>
      </c>
      <c r="H16" s="509" t="n">
        <v>20831.16</v>
      </c>
      <c r="I16" s="509" t="n">
        <v>22736</v>
      </c>
      <c r="J16" s="509" t="n">
        <v>23565</v>
      </c>
      <c r="K16" s="509" t="n">
        <v>22562.05</v>
      </c>
      <c r="L16" s="509" t="n">
        <v>22472.05</v>
      </c>
      <c r="M16" s="509" t="n">
        <v>21196</v>
      </c>
      <c r="N16" s="509" t="n">
        <v>20793.58</v>
      </c>
      <c r="O16" s="509" t="n">
        <v>21768</v>
      </c>
    </row>
    <row r="17" s="275">
      <c r="A17" s="393" t="inlineStr">
        <is>
          <t>TTOO PAYMENTS ACC</t>
        </is>
      </c>
      <c r="B17" s="393" t="inlineStr">
        <is>
          <t>ES04 0049 7366 582910020268</t>
        </is>
      </c>
      <c r="C17" s="509" t="n">
        <v>0</v>
      </c>
      <c r="D17" s="509" t="n">
        <v>0</v>
      </c>
      <c r="E17" s="509" t="n">
        <v>0</v>
      </c>
      <c r="F17" s="509" t="n">
        <v>0</v>
      </c>
      <c r="G17" s="509" t="n">
        <v>0</v>
      </c>
      <c r="H17" s="509" t="n">
        <v>0</v>
      </c>
      <c r="I17" s="509" t="n">
        <v>0</v>
      </c>
      <c r="J17" s="509" t="n">
        <v>6845</v>
      </c>
      <c r="K17" s="509" t="n">
        <v>36685</v>
      </c>
      <c r="L17" s="509" t="n">
        <v>57640.5</v>
      </c>
      <c r="M17" s="509" t="n">
        <v>95831</v>
      </c>
      <c r="N17" s="509" t="n">
        <v>129771.09</v>
      </c>
      <c r="O17" s="509" t="n">
        <v>156237</v>
      </c>
    </row>
    <row r="18" s="275">
      <c r="A18" s="393" t="inlineStr">
        <is>
          <t>Santander DEPOSIT ACC/GUARANTY</t>
        </is>
      </c>
      <c r="B18" s="393" t="inlineStr">
        <is>
          <t>0049 7366 302 0001058 0000001</t>
        </is>
      </c>
      <c r="C18" s="509" t="n">
        <v>40000</v>
      </c>
      <c r="D18" s="509" t="n">
        <v>40000</v>
      </c>
      <c r="E18" s="509" t="n">
        <v>40000</v>
      </c>
      <c r="F18" s="509" t="n">
        <v>40000</v>
      </c>
      <c r="G18" s="509" t="n">
        <v>40000</v>
      </c>
      <c r="H18" s="509" t="n">
        <v>40000</v>
      </c>
      <c r="I18" s="509" t="n">
        <v>40000</v>
      </c>
      <c r="J18" s="509" t="n">
        <v>40000</v>
      </c>
      <c r="K18" s="509" t="n">
        <v>40000</v>
      </c>
      <c r="L18" s="509" t="n">
        <v>40000</v>
      </c>
      <c r="M18" s="509" t="n">
        <v>40000</v>
      </c>
      <c r="N18" s="509" t="n">
        <v>40000</v>
      </c>
      <c r="O18" s="509" t="n">
        <v>40000</v>
      </c>
    </row>
    <row r="19" s="275">
      <c r="A19" s="393" t="inlineStr">
        <is>
          <t>Santander DEPOSIT ACC/GUARANTY</t>
        </is>
      </c>
      <c r="B19" s="393" t="inlineStr">
        <is>
          <t>0049 7366 302 0001076 0000001</t>
        </is>
      </c>
      <c r="C19" s="509" t="n">
        <v>32500</v>
      </c>
      <c r="D19" s="509" t="n">
        <v>32500</v>
      </c>
      <c r="E19" s="509" t="n">
        <v>32500</v>
      </c>
      <c r="F19" s="509" t="n">
        <v>32500</v>
      </c>
      <c r="G19" s="509" t="n">
        <v>32500</v>
      </c>
      <c r="H19" s="509" t="n">
        <v>32500</v>
      </c>
      <c r="I19" s="509" t="n">
        <v>32500</v>
      </c>
      <c r="J19" s="509" t="n">
        <v>32500</v>
      </c>
      <c r="K19" s="509" t="n">
        <v>32500</v>
      </c>
      <c r="L19" s="509" t="n">
        <v>32500</v>
      </c>
      <c r="M19" s="509" t="n">
        <v>32500</v>
      </c>
      <c r="N19" s="509" t="n">
        <v>32500</v>
      </c>
      <c r="O19" s="509" t="n">
        <v>32500</v>
      </c>
    </row>
    <row r="20" s="275">
      <c r="A20" s="395" t="n"/>
      <c r="B20" s="395" t="n"/>
      <c r="C20" s="509" t="n"/>
      <c r="D20" s="509" t="n"/>
      <c r="E20" s="509" t="n"/>
      <c r="F20" s="509" t="n"/>
      <c r="G20" s="510" t="n"/>
      <c r="H20" s="510" t="n"/>
      <c r="I20" s="510" t="n"/>
      <c r="J20" s="510" t="n"/>
      <c r="K20" s="510" t="n"/>
      <c r="L20" s="510" t="n"/>
      <c r="M20" s="510" t="n"/>
      <c r="N20" s="510" t="n"/>
      <c r="O20" s="510" t="n"/>
    </row>
    <row r="21" s="275">
      <c r="A21" s="393" t="inlineStr">
        <is>
          <t>TOTAL OF THE MONTH</t>
        </is>
      </c>
      <c r="B21" s="393" t="n"/>
      <c r="C21" s="509">
        <f>SUM(C13:C20)</f>
        <v/>
      </c>
      <c r="D21" s="509">
        <f>SUM(D13:D20)</f>
        <v/>
      </c>
      <c r="E21" s="509">
        <f>SUM(E13:E20)</f>
        <v/>
      </c>
      <c r="F21" s="509">
        <f>SUM(F13:F20)</f>
        <v/>
      </c>
      <c r="G21" s="509">
        <f>SUM(G13:G20)</f>
        <v/>
      </c>
      <c r="H21" s="509">
        <f>SUM(H13:H20)</f>
        <v/>
      </c>
      <c r="I21" s="509">
        <f>SUM(I13:I20)</f>
        <v/>
      </c>
      <c r="J21" s="509">
        <f>SUM(J13:J20)</f>
        <v/>
      </c>
      <c r="K21" s="509">
        <f>SUM(K13:K20)</f>
        <v/>
      </c>
      <c r="L21" s="509">
        <f>SUM(L13:L20)</f>
        <v/>
      </c>
      <c r="M21" s="509">
        <f>SUM(M13:M20)</f>
        <v/>
      </c>
      <c r="N21" s="509">
        <f>SUM(N13:N20)</f>
        <v/>
      </c>
      <c r="O21" s="509">
        <f>SUM(O13:O20)</f>
        <v/>
      </c>
    </row>
    <row r="22" s="275">
      <c r="A22" s="393" t="inlineStr">
        <is>
          <t>DIFERENCE WITH THE MONTH BEFORE</t>
        </is>
      </c>
      <c r="B22" s="393" t="n"/>
      <c r="C22" s="509" t="n"/>
      <c r="D22" s="509">
        <f>D21-C21</f>
        <v/>
      </c>
      <c r="E22" s="509">
        <f>E21-D21</f>
        <v/>
      </c>
      <c r="F22" s="509">
        <f>F21-E21</f>
        <v/>
      </c>
      <c r="G22" s="509">
        <f>G21-F21</f>
        <v/>
      </c>
      <c r="H22" s="509">
        <f>H21-G21</f>
        <v/>
      </c>
      <c r="I22" s="509">
        <f>I21-H21</f>
        <v/>
      </c>
      <c r="J22" s="509">
        <f>J21-I21</f>
        <v/>
      </c>
      <c r="K22" s="509">
        <f>K21-J21</f>
        <v/>
      </c>
      <c r="L22" s="509">
        <f>L21-K21</f>
        <v/>
      </c>
      <c r="M22" s="509">
        <f>M21-L21</f>
        <v/>
      </c>
      <c r="N22" s="509">
        <f>N21-M21</f>
        <v/>
      </c>
      <c r="O22" s="509">
        <f>O21-N21</f>
        <v/>
      </c>
    </row>
    <row r="23" s="275">
      <c r="A23" s="397" t="n"/>
      <c r="B23" s="397" t="n"/>
      <c r="C23" s="297" t="n"/>
      <c r="D23" s="297" t="n"/>
      <c r="E23" s="297" t="n"/>
      <c r="F23" s="297" t="n"/>
      <c r="G23" s="297" t="n"/>
      <c r="H23" s="297" t="n"/>
      <c r="I23" s="297" t="n"/>
      <c r="J23" s="297" t="n"/>
      <c r="K23" s="297" t="n"/>
      <c r="L23" s="297" t="n"/>
      <c r="M23" s="297" t="n"/>
      <c r="N23" s="297" t="n"/>
      <c r="O23" s="297" t="n"/>
    </row>
    <row r="24" s="275">
      <c r="A24" s="398" t="n"/>
      <c r="B24" s="398" t="n"/>
    </row>
    <row r="25" ht="8.25" customHeight="1" s="275"/>
    <row r="26" ht="25.5" customHeight="1" s="275">
      <c r="A26" s="399" t="inlineStr">
        <is>
          <t>EPGC ACCOUNTS  2025</t>
        </is>
      </c>
      <c r="B26" s="400" t="inlineStr">
        <is>
          <t>Account details</t>
        </is>
      </c>
      <c r="C26" s="380" t="inlineStr">
        <is>
          <t>DECEMBER 2024</t>
        </is>
      </c>
      <c r="D26" s="381" t="inlineStr">
        <is>
          <t>JANUARY</t>
        </is>
      </c>
      <c r="E26" s="381" t="inlineStr">
        <is>
          <t>FEBRUARY</t>
        </is>
      </c>
      <c r="F26" s="381" t="inlineStr">
        <is>
          <t>MARCH</t>
        </is>
      </c>
      <c r="G26" s="381" t="inlineStr">
        <is>
          <t>APRIL</t>
        </is>
      </c>
      <c r="H26" s="381" t="inlineStr">
        <is>
          <t>MAY</t>
        </is>
      </c>
      <c r="I26" s="381" t="inlineStr">
        <is>
          <t>JUNE</t>
        </is>
      </c>
      <c r="J26" s="381" t="inlineStr">
        <is>
          <t>JULY</t>
        </is>
      </c>
      <c r="K26" s="381" t="inlineStr">
        <is>
          <t>AUGUST</t>
        </is>
      </c>
      <c r="L26" s="381" t="inlineStr">
        <is>
          <t>SEPTEMBER</t>
        </is>
      </c>
      <c r="M26" s="381" t="inlineStr">
        <is>
          <t>OCTOBER</t>
        </is>
      </c>
      <c r="N26" s="381" t="inlineStr">
        <is>
          <t xml:space="preserve">NOVEMBER </t>
        </is>
      </c>
      <c r="O26" s="381" t="inlineStr">
        <is>
          <t>DECEMBER</t>
        </is>
      </c>
    </row>
    <row r="27" ht="25.5" customHeight="1" s="275">
      <c r="A27" s="401" t="inlineStr">
        <is>
          <t>EURO ACC EPGH</t>
        </is>
      </c>
      <c r="B27" s="401" t="inlineStr">
        <is>
          <t>ES67 0049 4464 46 2110023850</t>
        </is>
      </c>
      <c r="C27" s="511" t="n">
        <v>0</v>
      </c>
      <c r="D27" s="511" t="n">
        <v>0</v>
      </c>
      <c r="E27" s="511" t="n">
        <v>0</v>
      </c>
      <c r="F27" s="511" t="n">
        <v>0</v>
      </c>
      <c r="G27" s="511" t="n">
        <v>0</v>
      </c>
      <c r="H27" s="511" t="n">
        <v>0</v>
      </c>
      <c r="I27" s="511" t="n">
        <v>0</v>
      </c>
      <c r="J27" s="511" t="n">
        <v>0</v>
      </c>
      <c r="K27" s="511" t="n"/>
      <c r="L27" s="511" t="n">
        <v>0</v>
      </c>
      <c r="M27" s="511" t="n">
        <v>0</v>
      </c>
      <c r="N27" s="511" t="n">
        <v>0</v>
      </c>
      <c r="O27" s="511" t="n">
        <v>0</v>
      </c>
    </row>
    <row r="28" ht="25.5" customHeight="1" s="275">
      <c r="A28" s="401" t="inlineStr">
        <is>
          <t>LA CAIXA</t>
        </is>
      </c>
      <c r="B28" s="401" t="inlineStr">
        <is>
          <t>ES73 2100 7309 0822 0016 4945</t>
        </is>
      </c>
      <c r="C28" s="511" t="n">
        <v>180493</v>
      </c>
      <c r="D28" s="511" t="n">
        <v>212684</v>
      </c>
      <c r="E28" s="511" t="n">
        <v>212858.39</v>
      </c>
      <c r="F28" s="511" t="n">
        <v>294936.92</v>
      </c>
      <c r="G28" s="511" t="n">
        <v>286676.92</v>
      </c>
      <c r="H28" s="511" t="n">
        <v>287002</v>
      </c>
      <c r="I28" s="511" t="n">
        <v>300314</v>
      </c>
      <c r="J28" s="511" t="n">
        <v>295192.9</v>
      </c>
      <c r="K28" s="511" t="n">
        <v>292085</v>
      </c>
      <c r="L28" s="511" t="n">
        <v>289239.26</v>
      </c>
      <c r="M28" s="511" t="n">
        <v>301250.89</v>
      </c>
      <c r="N28" s="511" t="n">
        <v>321407</v>
      </c>
      <c r="O28" s="511" t="n">
        <v>332825.9</v>
      </c>
    </row>
    <row r="29" ht="25.5" customHeight="1" s="275">
      <c r="A29" s="401" t="inlineStr">
        <is>
          <t xml:space="preserve">SANTANDER </t>
        </is>
      </c>
      <c r="B29" s="401" t="inlineStr">
        <is>
          <t>ES78 0049 4464 49 2910003166</t>
        </is>
      </c>
      <c r="C29" s="511" t="n">
        <v>772723</v>
      </c>
      <c r="D29" s="511" t="n">
        <v>855569.65</v>
      </c>
      <c r="E29" s="511" t="n">
        <v>747133.1899999999</v>
      </c>
      <c r="F29" s="511" t="n">
        <v>565606.49</v>
      </c>
      <c r="G29" s="511" t="n">
        <v>350733</v>
      </c>
      <c r="H29" s="511" t="n">
        <v>459666</v>
      </c>
      <c r="I29" s="511" t="n">
        <v>180266</v>
      </c>
      <c r="J29" s="511" t="n">
        <v>89117.08</v>
      </c>
      <c r="K29" s="511" t="n">
        <v>117046.8</v>
      </c>
      <c r="L29" s="511" t="n">
        <v>143619.02</v>
      </c>
      <c r="M29" s="511" t="n">
        <v>87828.64999999999</v>
      </c>
      <c r="N29" s="511" t="n">
        <v>101253</v>
      </c>
      <c r="O29" s="511" t="n">
        <v>473909.79</v>
      </c>
    </row>
    <row r="30" ht="25.5" customHeight="1" s="275">
      <c r="A30" s="401" t="inlineStr">
        <is>
          <t>SOCIAL FUND</t>
        </is>
      </c>
      <c r="B30" s="401" t="inlineStr">
        <is>
          <t>ES78 0049 4464 49 2910021105</t>
        </is>
      </c>
      <c r="C30" s="511" t="n">
        <v>21768</v>
      </c>
      <c r="D30" s="511" t="n">
        <v>20592</v>
      </c>
      <c r="E30" s="511" t="n">
        <v>22990.09</v>
      </c>
      <c r="F30" s="511" t="n">
        <v>23982.09</v>
      </c>
      <c r="G30" s="511" t="n">
        <v>16472.49</v>
      </c>
      <c r="H30" s="511" t="n">
        <v>18779</v>
      </c>
      <c r="I30" s="511" t="n">
        <v>18565</v>
      </c>
      <c r="J30" s="511" t="n">
        <v>20314.49</v>
      </c>
      <c r="K30" s="511" t="n">
        <v>19864</v>
      </c>
      <c r="L30" s="511" t="n">
        <v>19277.83</v>
      </c>
      <c r="M30" s="511" t="n">
        <v>21841.02</v>
      </c>
      <c r="N30" s="511" t="n">
        <v>15363</v>
      </c>
      <c r="O30" s="511" t="n">
        <v>15300.17</v>
      </c>
    </row>
    <row r="31" ht="25.5" customHeight="1" s="275">
      <c r="A31" s="401" t="inlineStr">
        <is>
          <t>TTOO PAYMENTS ACC</t>
        </is>
      </c>
      <c r="B31" s="401" t="inlineStr">
        <is>
          <t>ES04 0049 7366 582910020268</t>
        </is>
      </c>
      <c r="C31" s="511" t="n">
        <v>156237</v>
      </c>
      <c r="D31" s="511" t="n">
        <v>186547</v>
      </c>
      <c r="E31" s="511" t="n">
        <v>245065.58</v>
      </c>
      <c r="F31" s="511" t="n">
        <v>290563.98</v>
      </c>
      <c r="G31" s="511" t="n">
        <v>96321.56</v>
      </c>
      <c r="H31" s="511" t="n">
        <v>151320</v>
      </c>
      <c r="I31" s="511" t="n">
        <v>226013</v>
      </c>
      <c r="J31" s="511" t="n">
        <v>233543.85</v>
      </c>
      <c r="K31" s="511" t="n">
        <v>177827</v>
      </c>
      <c r="L31" s="511" t="n">
        <v>133561.53</v>
      </c>
      <c r="M31" s="511" t="n">
        <v>125968.1</v>
      </c>
      <c r="N31" s="511" t="n">
        <v>201752</v>
      </c>
      <c r="O31" s="511" t="n">
        <v>269243.46</v>
      </c>
    </row>
    <row r="32" ht="25.5" customHeight="1" s="275">
      <c r="A32" s="401" t="inlineStr">
        <is>
          <t>Santander DEPOSIT ACC/GUARANTY</t>
        </is>
      </c>
      <c r="B32" s="401" t="inlineStr">
        <is>
          <t>0049 7366 302 0001058 0000001</t>
        </is>
      </c>
      <c r="C32" s="511" t="n">
        <v>40000</v>
      </c>
      <c r="D32" s="511" t="n">
        <v>40000</v>
      </c>
      <c r="E32" s="511" t="n">
        <v>40000</v>
      </c>
      <c r="F32" s="511" t="n">
        <v>40000</v>
      </c>
      <c r="G32" s="511" t="n">
        <v>40000</v>
      </c>
      <c r="H32" s="511" t="n">
        <v>40000</v>
      </c>
      <c r="I32" s="511" t="n">
        <v>40000</v>
      </c>
      <c r="J32" s="511" t="n">
        <v>40000</v>
      </c>
      <c r="K32" s="511" t="n">
        <v>40000</v>
      </c>
      <c r="L32" s="511" t="n">
        <v>40000</v>
      </c>
      <c r="M32" s="511" t="n">
        <v>40000</v>
      </c>
      <c r="N32" s="511" t="n">
        <v>0</v>
      </c>
      <c r="O32" s="511" t="n">
        <v>0</v>
      </c>
    </row>
    <row r="33" ht="25.5" customHeight="1" s="275">
      <c r="A33" s="401" t="inlineStr">
        <is>
          <t>Santander DEPOSIT ACC/GUARANTY</t>
        </is>
      </c>
      <c r="B33" s="401" t="inlineStr">
        <is>
          <t>0049 7366 302 0001076 0000001</t>
        </is>
      </c>
      <c r="C33" s="511" t="n">
        <v>32500</v>
      </c>
      <c r="D33" s="511" t="n">
        <v>32500</v>
      </c>
      <c r="E33" s="511" t="n">
        <v>32500</v>
      </c>
      <c r="F33" s="511" t="n">
        <v>32500</v>
      </c>
      <c r="G33" s="511" t="n">
        <v>32500</v>
      </c>
      <c r="H33" s="511" t="n">
        <v>32500</v>
      </c>
      <c r="I33" s="511" t="n">
        <v>32500</v>
      </c>
      <c r="J33" s="511" t="n">
        <v>32500</v>
      </c>
      <c r="K33" s="511" t="n">
        <v>32500</v>
      </c>
      <c r="L33" s="511" t="n">
        <v>32500</v>
      </c>
      <c r="M33" s="511" t="n">
        <v>32500</v>
      </c>
      <c r="N33" s="511" t="n">
        <v>0</v>
      </c>
      <c r="O33" s="511" t="n">
        <v>0</v>
      </c>
    </row>
    <row r="34" ht="25.5" customHeight="1" s="275">
      <c r="A34" s="403" t="n"/>
      <c r="B34" s="403" t="n"/>
      <c r="C34" s="511" t="n"/>
      <c r="D34" s="511" t="n"/>
      <c r="E34" s="511" t="n"/>
      <c r="F34" s="511" t="n"/>
      <c r="G34" s="512" t="n"/>
      <c r="H34" s="512" t="n"/>
      <c r="I34" s="512" t="n"/>
      <c r="J34" s="512" t="n"/>
      <c r="K34" s="512" t="n"/>
      <c r="L34" s="512" t="n"/>
      <c r="M34" s="512" t="n"/>
      <c r="N34" s="512" t="n"/>
      <c r="O34" s="512" t="n"/>
    </row>
    <row r="35" ht="25.5" customHeight="1" s="275">
      <c r="A35" s="401" t="inlineStr">
        <is>
          <t>TOTAL OF THE MONTH</t>
        </is>
      </c>
      <c r="B35" s="401" t="n"/>
      <c r="C35" s="511">
        <f>SUM(C27:C34)</f>
        <v/>
      </c>
      <c r="D35" s="511">
        <f>SUM(D27:D34)</f>
        <v/>
      </c>
      <c r="E35" s="511">
        <f>SUM(E27:E34)</f>
        <v/>
      </c>
      <c r="F35" s="511">
        <f>SUM(F27:F34)</f>
        <v/>
      </c>
      <c r="G35" s="511">
        <f>SUM(G27:G34)</f>
        <v/>
      </c>
      <c r="H35" s="511">
        <f>SUM(H27:H34)</f>
        <v/>
      </c>
      <c r="I35" s="511">
        <f>SUM(I27:I34)</f>
        <v/>
      </c>
      <c r="J35" s="511">
        <f>SUM(J27:J34)</f>
        <v/>
      </c>
      <c r="K35" s="511">
        <f>SUM(K27:K34)</f>
        <v/>
      </c>
      <c r="L35" s="511">
        <f>SUM(L27:L34)</f>
        <v/>
      </c>
      <c r="M35" s="511">
        <f>SUM(M27:M34)</f>
        <v/>
      </c>
      <c r="N35" s="511">
        <f>SUM(N27:N34)</f>
        <v/>
      </c>
      <c r="O35" s="511">
        <f>SUM(O27:O34)</f>
        <v/>
      </c>
    </row>
    <row r="36" ht="25.5" customHeight="1" s="275">
      <c r="A36" s="401" t="inlineStr">
        <is>
          <t>DIFERENCE WITH THE MONTH BEFORE</t>
        </is>
      </c>
      <c r="B36" s="401" t="n"/>
      <c r="C36" s="511" t="n"/>
      <c r="D36" s="511">
        <f>D35-C35</f>
        <v/>
      </c>
      <c r="E36" s="511">
        <f>E35-D35</f>
        <v/>
      </c>
      <c r="F36" s="511">
        <f>F35-E35</f>
        <v/>
      </c>
      <c r="G36" s="511">
        <f>G35-F35</f>
        <v/>
      </c>
      <c r="H36" s="511">
        <f>H35-G35</f>
        <v/>
      </c>
      <c r="I36" s="511">
        <f>I35-H35</f>
        <v/>
      </c>
      <c r="J36" s="511">
        <f>J35-I35</f>
        <v/>
      </c>
      <c r="K36" s="511">
        <f>K35-J35</f>
        <v/>
      </c>
      <c r="L36" s="511">
        <f>L35-K35</f>
        <v/>
      </c>
      <c r="M36" s="511">
        <f>M35-L35</f>
        <v/>
      </c>
      <c r="N36" s="511">
        <f>N35-M35</f>
        <v/>
      </c>
      <c r="O36" s="511">
        <f>O35-N35</f>
        <v/>
      </c>
    </row>
    <row r="37" s="275">
      <c r="A37" s="397" t="n"/>
      <c r="B37" s="405" t="n"/>
      <c r="C37" s="513" t="n"/>
      <c r="D37" s="513" t="n"/>
      <c r="E37" s="513" t="n"/>
      <c r="F37" s="513" t="n"/>
      <c r="G37" s="513" t="n"/>
      <c r="H37" s="513" t="n"/>
      <c r="I37" s="513" t="n"/>
      <c r="J37" s="513" t="n"/>
      <c r="K37" s="513" t="n"/>
      <c r="L37" s="513" t="n"/>
      <c r="M37" s="513" t="n"/>
      <c r="N37" s="513" t="n"/>
      <c r="O37" s="513" t="n"/>
    </row>
    <row r="38" s="275">
      <c r="A38" s="397" t="n"/>
      <c r="B38" s="407" t="n"/>
      <c r="C38" s="513" t="n"/>
      <c r="D38" s="513" t="n"/>
      <c r="E38" s="513" t="n"/>
      <c r="F38" s="513" t="n"/>
      <c r="G38" s="513" t="n"/>
      <c r="H38" s="513" t="n"/>
      <c r="I38" s="513" t="n"/>
      <c r="J38" s="513" t="n"/>
      <c r="K38" s="513" t="n"/>
      <c r="L38" s="513" t="n"/>
      <c r="M38" s="513" t="n"/>
      <c r="N38" s="513" t="n"/>
      <c r="O38" s="513" t="n"/>
    </row>
    <row r="39" ht="15.75" customHeight="1" s="275">
      <c r="A39" s="408" t="inlineStr">
        <is>
          <t>EPGH ACCOUNTS  2024</t>
        </is>
      </c>
      <c r="B39" s="389" t="inlineStr">
        <is>
          <t>Account details</t>
        </is>
      </c>
      <c r="C39" s="380" t="inlineStr">
        <is>
          <t>DECEMBER 2024</t>
        </is>
      </c>
      <c r="D39" s="381" t="inlineStr">
        <is>
          <t>JANUARY</t>
        </is>
      </c>
      <c r="E39" s="381" t="inlineStr">
        <is>
          <t>FEBRUARY</t>
        </is>
      </c>
      <c r="F39" s="381" t="inlineStr">
        <is>
          <t>MARCH</t>
        </is>
      </c>
      <c r="G39" s="381" t="inlineStr">
        <is>
          <t>APRIL</t>
        </is>
      </c>
      <c r="H39" s="381" t="inlineStr">
        <is>
          <t>MAY</t>
        </is>
      </c>
      <c r="I39" s="381" t="inlineStr">
        <is>
          <t>JUNE</t>
        </is>
      </c>
      <c r="J39" s="381" t="inlineStr">
        <is>
          <t>JULY</t>
        </is>
      </c>
      <c r="K39" s="381" t="inlineStr">
        <is>
          <t>AUGUST</t>
        </is>
      </c>
      <c r="L39" s="381" t="inlineStr">
        <is>
          <t>SEPTEMBER</t>
        </is>
      </c>
      <c r="M39" s="381" t="inlineStr">
        <is>
          <t>OCTOBER</t>
        </is>
      </c>
      <c r="N39" s="381" t="inlineStr">
        <is>
          <t xml:space="preserve">NOVEMBER </t>
        </is>
      </c>
      <c r="O39" s="381" t="inlineStr">
        <is>
          <t>DECEMBER</t>
        </is>
      </c>
    </row>
    <row r="40" ht="15.75" customHeight="1" s="275">
      <c r="A40" s="393" t="inlineStr">
        <is>
          <t>EURO ACC EPGH</t>
        </is>
      </c>
      <c r="B40" s="393" t="inlineStr">
        <is>
          <t>ES39 0049 7366 56 2010020756</t>
        </is>
      </c>
      <c r="C40" s="509" t="n">
        <v>0</v>
      </c>
      <c r="D40" s="409" t="n">
        <v>0</v>
      </c>
      <c r="E40" s="409" t="n">
        <v>0</v>
      </c>
      <c r="F40" s="509" t="n">
        <v>343143</v>
      </c>
      <c r="G40" s="509" t="n">
        <v>510916</v>
      </c>
      <c r="H40" s="509" t="n">
        <v>510282.28</v>
      </c>
      <c r="I40" s="509" t="n">
        <v>510019</v>
      </c>
      <c r="J40" s="509" t="n">
        <v>494964</v>
      </c>
      <c r="K40" s="509" t="n">
        <v>493740.42</v>
      </c>
      <c r="L40" s="509" t="n">
        <v>321594</v>
      </c>
      <c r="M40" s="509" t="n">
        <v>313935</v>
      </c>
      <c r="N40" s="509" t="n">
        <v>306531.93</v>
      </c>
      <c r="O40" s="509" t="n">
        <v>304496</v>
      </c>
    </row>
    <row r="41" ht="15.75" customHeight="1" s="275">
      <c r="A41" s="393" t="inlineStr">
        <is>
          <t xml:space="preserve">LA CAIXA  </t>
        </is>
      </c>
      <c r="B41" s="393" t="inlineStr">
        <is>
          <t>ES36 2100 5270 3402 0007 6526</t>
        </is>
      </c>
      <c r="C41" s="509" t="n">
        <v>0</v>
      </c>
      <c r="D41" s="509" t="n">
        <v>0</v>
      </c>
      <c r="E41" s="509" t="n">
        <v>0</v>
      </c>
      <c r="F41" s="509" t="n">
        <v>0</v>
      </c>
      <c r="G41" s="509" t="n">
        <v>500000</v>
      </c>
      <c r="H41" s="509" t="n">
        <v>500000</v>
      </c>
      <c r="I41" s="509" t="n">
        <v>500000</v>
      </c>
      <c r="J41" s="509" t="n">
        <v>500000</v>
      </c>
      <c r="K41" s="509" t="n">
        <v>500000</v>
      </c>
      <c r="L41" s="509" t="n">
        <v>500507</v>
      </c>
      <c r="M41" s="509" t="n">
        <v>501311</v>
      </c>
      <c r="N41" s="509" t="n">
        <v>502032</v>
      </c>
      <c r="O41" s="509" t="n">
        <v>502032</v>
      </c>
      <c r="P41" s="294" t="inlineStr">
        <is>
          <t>december 18th</t>
        </is>
      </c>
    </row>
    <row r="42" ht="15.75" customHeight="1" s="275">
      <c r="A42" s="393" t="n"/>
      <c r="B42" s="393" t="n"/>
      <c r="C42" s="509" t="n"/>
      <c r="D42" s="509" t="n"/>
      <c r="E42" s="509" t="n"/>
      <c r="F42" s="509" t="n"/>
      <c r="G42" s="509" t="n"/>
      <c r="H42" s="509" t="n"/>
      <c r="I42" s="509" t="n"/>
      <c r="J42" s="509" t="n"/>
      <c r="K42" s="509" t="n"/>
      <c r="L42" s="509" t="n"/>
      <c r="M42" s="509" t="n"/>
      <c r="N42" s="509" t="n"/>
      <c r="O42" s="509" t="n"/>
    </row>
    <row r="43" ht="15.75" customHeight="1" s="275">
      <c r="A43" s="393" t="inlineStr">
        <is>
          <t>TOTAL OF THE MONTH</t>
        </is>
      </c>
      <c r="B43" s="393" t="n"/>
      <c r="C43" s="509">
        <f>SUM(C40:C41)</f>
        <v/>
      </c>
      <c r="D43" s="509">
        <f>SUM(D40:D41)</f>
        <v/>
      </c>
      <c r="E43" s="509">
        <f>SUM(E40:E41)</f>
        <v/>
      </c>
      <c r="F43" s="509">
        <f>SUM(F40:F41)</f>
        <v/>
      </c>
      <c r="G43" s="509">
        <f>SUM(G40:G41)</f>
        <v/>
      </c>
      <c r="H43" s="509">
        <f>SUM(H40:H41)</f>
        <v/>
      </c>
      <c r="I43" s="509">
        <f>SUM(I40:I41)</f>
        <v/>
      </c>
      <c r="J43" s="509">
        <f>SUM(J40:J41)</f>
        <v/>
      </c>
      <c r="K43" s="509">
        <f>SUM(K40:K41)</f>
        <v/>
      </c>
      <c r="L43" s="509">
        <f>SUM(L40:L41)</f>
        <v/>
      </c>
      <c r="M43" s="509">
        <f>SUM(M40:M41)</f>
        <v/>
      </c>
      <c r="N43" s="509">
        <f>SUM(N40:N41)</f>
        <v/>
      </c>
      <c r="O43" s="509">
        <f>SUM(O40:O41)</f>
        <v/>
      </c>
    </row>
    <row r="44" ht="15.75" customHeight="1" s="275">
      <c r="A44" s="393" t="inlineStr">
        <is>
          <t>DIFERENCE WITH THE MONTH BEFORE</t>
        </is>
      </c>
      <c r="B44" s="393" t="n"/>
      <c r="C44" s="409" t="n"/>
      <c r="D44" s="509">
        <f>D43-C43</f>
        <v/>
      </c>
      <c r="E44" s="509">
        <f>E43-D43</f>
        <v/>
      </c>
      <c r="F44" s="509">
        <f>F43-E43</f>
        <v/>
      </c>
      <c r="G44" s="509">
        <f>G43-F43</f>
        <v/>
      </c>
      <c r="H44" s="509">
        <f>H43-G43</f>
        <v/>
      </c>
      <c r="I44" s="509">
        <f>I43-H43</f>
        <v/>
      </c>
      <c r="J44" s="509">
        <f>J43-I43</f>
        <v/>
      </c>
      <c r="K44" s="509">
        <f>K43-J43</f>
        <v/>
      </c>
      <c r="L44" s="509">
        <f>L43-K43</f>
        <v/>
      </c>
      <c r="M44" s="509">
        <f>M43-L43</f>
        <v/>
      </c>
      <c r="N44" s="509">
        <f>N43-M43</f>
        <v/>
      </c>
      <c r="O44" s="509">
        <f>O43-N43</f>
        <v/>
      </c>
    </row>
    <row r="45" s="275">
      <c r="C45" s="297" t="n"/>
      <c r="D45" s="297" t="n"/>
      <c r="E45" s="297" t="n"/>
      <c r="F45" s="297" t="n"/>
      <c r="G45" s="297" t="n"/>
      <c r="H45" s="297" t="n"/>
      <c r="I45" s="297" t="n"/>
      <c r="J45" s="297" t="n"/>
      <c r="K45" s="297" t="n"/>
      <c r="L45" s="297" t="n"/>
      <c r="M45" s="297" t="n"/>
      <c r="N45" s="297" t="n"/>
      <c r="O45" s="297" t="n"/>
    </row>
    <row r="46" ht="32.25" customHeight="1" s="275">
      <c r="A46" s="410" t="inlineStr">
        <is>
          <t>EPGH ACCOUNTS   2025</t>
        </is>
      </c>
      <c r="B46" s="400" t="inlineStr">
        <is>
          <t>Account details</t>
        </is>
      </c>
      <c r="C46" s="380" t="inlineStr">
        <is>
          <t>DECEMBER 2024</t>
        </is>
      </c>
      <c r="D46" s="381" t="inlineStr">
        <is>
          <t>JANUARY</t>
        </is>
      </c>
      <c r="E46" s="381" t="inlineStr">
        <is>
          <t>FEBRUARY</t>
        </is>
      </c>
      <c r="F46" s="381" t="inlineStr">
        <is>
          <t>MARCH</t>
        </is>
      </c>
      <c r="G46" s="381" t="inlineStr">
        <is>
          <t>APRIL</t>
        </is>
      </c>
      <c r="H46" s="381" t="inlineStr">
        <is>
          <t>MAY</t>
        </is>
      </c>
      <c r="I46" s="381" t="inlineStr">
        <is>
          <t>JUNE</t>
        </is>
      </c>
      <c r="J46" s="381" t="inlineStr">
        <is>
          <t>JULY</t>
        </is>
      </c>
      <c r="K46" s="381" t="inlineStr">
        <is>
          <t>AUGUST</t>
        </is>
      </c>
      <c r="L46" s="381" t="inlineStr">
        <is>
          <t>SEPTEMBER</t>
        </is>
      </c>
      <c r="M46" s="381" t="inlineStr">
        <is>
          <t>OCTOBER</t>
        </is>
      </c>
      <c r="N46" s="381" t="inlineStr">
        <is>
          <t xml:space="preserve">NOVEMBER </t>
        </is>
      </c>
      <c r="O46" s="381" t="inlineStr">
        <is>
          <t>DECEMBER</t>
        </is>
      </c>
    </row>
    <row r="47" ht="32.25" customHeight="1" s="275">
      <c r="A47" s="401" t="inlineStr">
        <is>
          <t>EURO ACC EPGH</t>
        </is>
      </c>
      <c r="B47" s="401" t="inlineStr">
        <is>
          <t>ES39 0049 7366 56 2010020756</t>
        </is>
      </c>
      <c r="C47" s="514" t="n">
        <v>304496</v>
      </c>
      <c r="D47" s="514" t="n">
        <v>297039</v>
      </c>
      <c r="E47" s="514" t="n">
        <v>293530.66</v>
      </c>
      <c r="F47" s="514" t="n">
        <v>293530.66</v>
      </c>
      <c r="G47" s="514" t="n">
        <v>511564.28</v>
      </c>
      <c r="H47" s="514" t="n">
        <v>500199</v>
      </c>
      <c r="I47" s="514" t="n">
        <v>499874</v>
      </c>
      <c r="J47" s="514" t="n">
        <v>499549.93</v>
      </c>
      <c r="K47" s="514" t="n">
        <v>526769.9399999999</v>
      </c>
      <c r="L47" s="514" t="n">
        <v>526739</v>
      </c>
      <c r="M47" s="514" t="n">
        <v>524620.1</v>
      </c>
      <c r="N47" s="514" t="n">
        <v>524590</v>
      </c>
      <c r="O47" s="514" t="n">
        <v>522938.82</v>
      </c>
    </row>
    <row r="48" ht="32.25" customHeight="1" s="275">
      <c r="A48" s="401" t="inlineStr">
        <is>
          <t xml:space="preserve">LA CAIXA  </t>
        </is>
      </c>
      <c r="B48" s="401" t="inlineStr">
        <is>
          <t>ES36 2100 5270 3402 0007 6526</t>
        </is>
      </c>
      <c r="C48" s="514" t="n">
        <v>502032</v>
      </c>
      <c r="D48" s="514" t="n">
        <v>502000</v>
      </c>
      <c r="E48" s="514" t="n">
        <v>502000</v>
      </c>
      <c r="F48" s="514" t="n">
        <v>502000</v>
      </c>
      <c r="G48" s="514" t="n">
        <v>502000</v>
      </c>
      <c r="H48" s="514" t="n">
        <v>502000</v>
      </c>
      <c r="I48" s="514" t="n">
        <v>502000</v>
      </c>
      <c r="J48" s="514" t="n">
        <v>505653</v>
      </c>
      <c r="K48" s="514" t="n">
        <v>505974</v>
      </c>
      <c r="L48" s="514" t="n">
        <v>506296</v>
      </c>
      <c r="M48" s="514" t="n">
        <v>506500</v>
      </c>
      <c r="N48" s="514" t="n">
        <v>506650</v>
      </c>
      <c r="O48" s="514" t="n">
        <v>507000</v>
      </c>
    </row>
    <row r="49" ht="32.25" customHeight="1" s="275">
      <c r="A49" s="401" t="n"/>
      <c r="B49" s="401" t="n"/>
      <c r="C49" s="511" t="n"/>
      <c r="D49" s="511" t="n"/>
      <c r="E49" s="511" t="n"/>
      <c r="F49" s="511" t="n"/>
      <c r="G49" s="511" t="n"/>
      <c r="H49" s="511" t="n"/>
      <c r="I49" s="511" t="n"/>
      <c r="J49" s="511" t="n"/>
      <c r="K49" s="511" t="n"/>
      <c r="L49" s="511" t="n"/>
      <c r="M49" s="511" t="n"/>
      <c r="N49" s="511" t="n"/>
      <c r="O49" s="511" t="n"/>
    </row>
    <row r="50" ht="32.25" customHeight="1" s="275">
      <c r="A50" s="401" t="inlineStr">
        <is>
          <t>TOTAL OF THE MONTH</t>
        </is>
      </c>
      <c r="B50" s="401" t="n"/>
      <c r="C50" s="511">
        <f>SUM(C47:C48)</f>
        <v/>
      </c>
      <c r="D50" s="511">
        <f>SUM(D47:D48)</f>
        <v/>
      </c>
      <c r="E50" s="511">
        <f>SUM(E47:E48)</f>
        <v/>
      </c>
      <c r="F50" s="511">
        <f>SUM(F47:F48)</f>
        <v/>
      </c>
      <c r="G50" s="511">
        <f>SUM(G47:G48)</f>
        <v/>
      </c>
      <c r="H50" s="511">
        <f>SUM(H47:H48)</f>
        <v/>
      </c>
      <c r="I50" s="511">
        <f>SUM(I47:I48)</f>
        <v/>
      </c>
      <c r="J50" s="511">
        <f>SUM(J47:J48)</f>
        <v/>
      </c>
      <c r="K50" s="511">
        <f>SUM(K47:K48)</f>
        <v/>
      </c>
      <c r="L50" s="511">
        <f>SUM(L47:L48)</f>
        <v/>
      </c>
      <c r="M50" s="511">
        <f>SUM(M47:M48)</f>
        <v/>
      </c>
      <c r="N50" s="511">
        <f>SUM(N47:N48)</f>
        <v/>
      </c>
      <c r="O50" s="511">
        <f>SUM(O47:O48)</f>
        <v/>
      </c>
    </row>
    <row r="51" ht="32.25" customHeight="1" s="275">
      <c r="A51" s="401" t="inlineStr">
        <is>
          <t>DIFERENCE WITH THE MONTH BEFORE</t>
        </is>
      </c>
      <c r="B51" s="401" t="n"/>
      <c r="C51" s="412" t="n"/>
      <c r="D51" s="511">
        <f>D50-C50</f>
        <v/>
      </c>
      <c r="E51" s="511">
        <f>E50-D50</f>
        <v/>
      </c>
      <c r="F51" s="511">
        <f>F50-E50</f>
        <v/>
      </c>
      <c r="G51" s="511">
        <f>G50-F50</f>
        <v/>
      </c>
      <c r="H51" s="511">
        <f>H50-G50</f>
        <v/>
      </c>
      <c r="I51" s="511">
        <f>I50-H50</f>
        <v/>
      </c>
      <c r="J51" s="511">
        <f>J50-I50</f>
        <v/>
      </c>
      <c r="K51" s="511">
        <f>K50-J50</f>
        <v/>
      </c>
      <c r="L51" s="511">
        <f>L50-K50</f>
        <v/>
      </c>
      <c r="M51" s="511">
        <f>M50-L50</f>
        <v/>
      </c>
      <c r="N51" s="511">
        <f>N50-M50</f>
        <v/>
      </c>
      <c r="O51" s="511">
        <f>O50-N50</f>
        <v/>
      </c>
    </row>
    <row r="52" ht="31.5" customHeight="1" s="275">
      <c r="A52" s="397" t="n"/>
      <c r="B52" s="397" t="n"/>
      <c r="C52" s="297" t="n"/>
      <c r="D52" s="513" t="n"/>
      <c r="E52" s="513" t="n"/>
      <c r="F52" s="513" t="n"/>
      <c r="G52" s="513" t="n"/>
      <c r="H52" s="513" t="n"/>
      <c r="I52" s="513" t="n"/>
      <c r="J52" s="513" t="n"/>
      <c r="K52" s="513" t="n"/>
      <c r="L52" s="513" t="n"/>
      <c r="M52" s="513" t="n"/>
      <c r="N52" s="513" t="n"/>
      <c r="O52" s="513" t="n"/>
    </row>
    <row r="53" ht="18.75" customHeight="1" s="275">
      <c r="A53" s="413" t="inlineStr">
        <is>
          <t>EPGC RESTAURANT SL</t>
        </is>
      </c>
      <c r="B53" s="413" t="inlineStr">
        <is>
          <t>ACCOUNT DETAILS</t>
        </is>
      </c>
      <c r="C53" s="414" t="n"/>
      <c r="D53" s="381" t="inlineStr">
        <is>
          <t>JANUARY</t>
        </is>
      </c>
      <c r="E53" s="381" t="inlineStr">
        <is>
          <t>FEBRUARY</t>
        </is>
      </c>
      <c r="F53" s="381" t="inlineStr">
        <is>
          <t>MARCH</t>
        </is>
      </c>
      <c r="G53" s="381" t="inlineStr">
        <is>
          <t>APRIL</t>
        </is>
      </c>
      <c r="H53" s="381" t="inlineStr">
        <is>
          <t>MAY</t>
        </is>
      </c>
      <c r="I53" s="381" t="inlineStr">
        <is>
          <t>JUNE</t>
        </is>
      </c>
      <c r="J53" s="381" t="inlineStr">
        <is>
          <t>JULY</t>
        </is>
      </c>
      <c r="K53" s="381" t="inlineStr">
        <is>
          <t>AUGUST</t>
        </is>
      </c>
      <c r="L53" s="381" t="inlineStr">
        <is>
          <t>SEPTEMBER</t>
        </is>
      </c>
      <c r="M53" s="381" t="inlineStr">
        <is>
          <t>OCTOBER</t>
        </is>
      </c>
      <c r="N53" s="381" t="inlineStr">
        <is>
          <t xml:space="preserve">NOVEMBER </t>
        </is>
      </c>
      <c r="O53" s="381" t="inlineStr">
        <is>
          <t>DECEMBER</t>
        </is>
      </c>
    </row>
    <row r="54" ht="32.25" customHeight="1" s="275">
      <c r="A54" s="415" t="inlineStr">
        <is>
          <t>EPGCR SANTANDER</t>
        </is>
      </c>
      <c r="B54" s="415" t="inlineStr">
        <is>
          <t>ES79 0049 7366 5321 1002 8056</t>
        </is>
      </c>
      <c r="C54" s="416" t="n"/>
      <c r="D54" s="515" t="n"/>
      <c r="E54" s="515" t="n"/>
      <c r="F54" s="515" t="n"/>
      <c r="G54" s="515" t="n"/>
      <c r="H54" s="515" t="n">
        <v>38383.03</v>
      </c>
      <c r="I54" s="515" t="n">
        <v>47236.47</v>
      </c>
      <c r="J54" s="515" t="n">
        <v>12889.08</v>
      </c>
      <c r="K54" s="515" t="n">
        <v>20663</v>
      </c>
      <c r="L54" s="515" t="n">
        <v>47659</v>
      </c>
      <c r="M54" s="515" t="n">
        <v>42158.42</v>
      </c>
      <c r="N54" s="515" t="n">
        <v>50498</v>
      </c>
      <c r="O54" s="515" t="n">
        <v>45320.96</v>
      </c>
    </row>
    <row r="55" ht="32.25" customHeight="1" s="275"/>
    <row r="56" ht="32.25" customHeight="1" s="275">
      <c r="A56" s="418" t="inlineStr">
        <is>
          <t>CUMULATIVE CASH TOTAL</t>
        </is>
      </c>
      <c r="B56" s="419" t="n"/>
      <c r="C56" s="516">
        <f>+C50+C35</f>
        <v/>
      </c>
      <c r="D56" s="516">
        <f>+D50+D35</f>
        <v/>
      </c>
      <c r="E56" s="516">
        <f>+E50+E35</f>
        <v/>
      </c>
      <c r="F56" s="516">
        <f>+F50+F35</f>
        <v/>
      </c>
      <c r="G56" s="516">
        <f>+G50+G35</f>
        <v/>
      </c>
      <c r="H56" s="516">
        <f>+H50+H35+H54</f>
        <v/>
      </c>
      <c r="I56" s="516">
        <f>+I50+I35+I54</f>
        <v/>
      </c>
      <c r="J56" s="516">
        <f>+J50+J35+J54</f>
        <v/>
      </c>
      <c r="K56" s="516">
        <f>+K50+K35</f>
        <v/>
      </c>
      <c r="L56" s="516">
        <f>+L50+L35</f>
        <v/>
      </c>
      <c r="M56" s="516">
        <f>+M50+M35</f>
        <v/>
      </c>
      <c r="N56" s="516">
        <f>+N50+N35</f>
        <v/>
      </c>
      <c r="O56" s="516">
        <f>+O50+O35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U203"/>
  <sheetViews>
    <sheetView workbookViewId="0">
      <pane xSplit="2" ySplit="1" topLeftCell="E182" activePane="bottomRight" state="frozen"/>
      <selection activeCell="A1" sqref="A1"/>
      <selection pane="topRight" activeCell="A1" sqref="A1"/>
      <selection pane="bottomLeft" activeCell="A1" sqref="A1"/>
      <selection pane="bottomRight" activeCell="S186" sqref="S186"/>
    </sheetView>
  </sheetViews>
  <sheetFormatPr baseColWidth="8" defaultColWidth="11" defaultRowHeight="15.6"/>
  <cols>
    <col width="12.1666666666667" customWidth="1" style="293" min="1" max="1"/>
    <col width="35.8333333333333" customWidth="1" style="294" min="2" max="2"/>
    <col width="10.3333333333333" customWidth="1" style="295" min="3" max="3"/>
    <col width="10.3333333333333" customWidth="1" style="517" min="4" max="4"/>
    <col width="10.3333333333333" customWidth="1" style="294" min="5" max="5"/>
    <col width="10.3333333333333" customWidth="1" style="297" min="6" max="6"/>
    <col width="12" customWidth="1" style="297" min="7" max="8"/>
    <col width="13" customWidth="1" style="297" min="9" max="9"/>
    <col width="10.3333333333333" customWidth="1" style="294" min="10" max="11"/>
    <col width="10.3333333333333" customWidth="1" style="297" min="12" max="12"/>
    <col width="12" customWidth="1" style="297" min="13" max="14"/>
    <col width="10.3333333333333" customWidth="1" style="297" min="15" max="15"/>
    <col width="11" customWidth="1" style="294" min="16" max="16"/>
    <col width="4.16666666666667" customWidth="1" style="294" min="17" max="17"/>
    <col width="11" customWidth="1" style="294" min="18" max="18"/>
    <col width="12.1666666666667" customWidth="1" style="294" min="19" max="19"/>
    <col width="9" customWidth="1" style="294" min="20" max="20"/>
    <col width="11" customWidth="1" style="294" min="21" max="234"/>
    <col width="12.1666666666667" customWidth="1" style="294" min="235" max="235"/>
    <col width="36.8333333333333" customWidth="1" style="294" min="236" max="236"/>
    <col width="12.5" customWidth="1" style="294" min="237" max="248"/>
    <col width="13.5" customWidth="1" style="294" min="249" max="249"/>
    <col width="30.1666666666667" customWidth="1" style="294" min="250" max="250"/>
    <col width="11.6666666666667" customWidth="1" style="294" min="251" max="251"/>
    <col width="11" customWidth="1" style="294" min="252" max="490"/>
    <col width="12.1666666666667" customWidth="1" style="294" min="491" max="491"/>
    <col width="36.8333333333333" customWidth="1" style="294" min="492" max="492"/>
    <col width="12.5" customWidth="1" style="294" min="493" max="504"/>
    <col width="13.5" customWidth="1" style="294" min="505" max="505"/>
    <col width="30.1666666666667" customWidth="1" style="294" min="506" max="506"/>
    <col width="11.6666666666667" customWidth="1" style="294" min="507" max="507"/>
    <col width="11" customWidth="1" style="294" min="508" max="746"/>
    <col width="12.1666666666667" customWidth="1" style="294" min="747" max="747"/>
    <col width="36.8333333333333" customWidth="1" style="294" min="748" max="748"/>
    <col width="12.5" customWidth="1" style="294" min="749" max="760"/>
    <col width="13.5" customWidth="1" style="294" min="761" max="761"/>
    <col width="30.1666666666667" customWidth="1" style="294" min="762" max="762"/>
    <col width="11.6666666666667" customWidth="1" style="294" min="763" max="763"/>
    <col width="11" customWidth="1" style="294" min="764" max="1002"/>
    <col width="12.1666666666667" customWidth="1" style="294" min="1003" max="1003"/>
    <col width="36.8333333333333" customWidth="1" style="294" min="1004" max="1004"/>
    <col width="12.5" customWidth="1" style="294" min="1005" max="1016"/>
    <col width="13.5" customWidth="1" style="294" min="1017" max="1017"/>
    <col width="30.1666666666667" customWidth="1" style="294" min="1018" max="1018"/>
    <col width="11.6666666666667" customWidth="1" style="294" min="1019" max="1019"/>
    <col width="11" customWidth="1" style="294" min="1020" max="1258"/>
    <col width="12.1666666666667" customWidth="1" style="294" min="1259" max="1259"/>
    <col width="36.8333333333333" customWidth="1" style="294" min="1260" max="1260"/>
    <col width="12.5" customWidth="1" style="294" min="1261" max="1272"/>
    <col width="13.5" customWidth="1" style="294" min="1273" max="1273"/>
    <col width="30.1666666666667" customWidth="1" style="294" min="1274" max="1274"/>
    <col width="11.6666666666667" customWidth="1" style="294" min="1275" max="1275"/>
    <col width="11" customWidth="1" style="294" min="1276" max="1514"/>
    <col width="12.1666666666667" customWidth="1" style="294" min="1515" max="1515"/>
    <col width="36.8333333333333" customWidth="1" style="294" min="1516" max="1516"/>
    <col width="12.5" customWidth="1" style="294" min="1517" max="1528"/>
    <col width="13.5" customWidth="1" style="294" min="1529" max="1529"/>
    <col width="30.1666666666667" customWidth="1" style="294" min="1530" max="1530"/>
    <col width="11.6666666666667" customWidth="1" style="294" min="1531" max="1531"/>
    <col width="11" customWidth="1" style="294" min="1532" max="1770"/>
    <col width="12.1666666666667" customWidth="1" style="294" min="1771" max="1771"/>
    <col width="36.8333333333333" customWidth="1" style="294" min="1772" max="1772"/>
    <col width="12.5" customWidth="1" style="294" min="1773" max="1784"/>
    <col width="13.5" customWidth="1" style="294" min="1785" max="1785"/>
    <col width="30.1666666666667" customWidth="1" style="294" min="1786" max="1786"/>
    <col width="11.6666666666667" customWidth="1" style="294" min="1787" max="1787"/>
    <col width="11" customWidth="1" style="294" min="1788" max="2026"/>
    <col width="12.1666666666667" customWidth="1" style="294" min="2027" max="2027"/>
    <col width="36.8333333333333" customWidth="1" style="294" min="2028" max="2028"/>
    <col width="12.5" customWidth="1" style="294" min="2029" max="2040"/>
    <col width="13.5" customWidth="1" style="294" min="2041" max="2041"/>
    <col width="30.1666666666667" customWidth="1" style="294" min="2042" max="2042"/>
    <col width="11.6666666666667" customWidth="1" style="294" min="2043" max="2043"/>
    <col width="11" customWidth="1" style="294" min="2044" max="2282"/>
    <col width="12.1666666666667" customWidth="1" style="294" min="2283" max="2283"/>
    <col width="36.8333333333333" customWidth="1" style="294" min="2284" max="2284"/>
    <col width="12.5" customWidth="1" style="294" min="2285" max="2296"/>
    <col width="13.5" customWidth="1" style="294" min="2297" max="2297"/>
    <col width="30.1666666666667" customWidth="1" style="294" min="2298" max="2298"/>
    <col width="11.6666666666667" customWidth="1" style="294" min="2299" max="2299"/>
    <col width="11" customWidth="1" style="294" min="2300" max="2538"/>
    <col width="12.1666666666667" customWidth="1" style="294" min="2539" max="2539"/>
    <col width="36.8333333333333" customWidth="1" style="294" min="2540" max="2540"/>
    <col width="12.5" customWidth="1" style="294" min="2541" max="2552"/>
    <col width="13.5" customWidth="1" style="294" min="2553" max="2553"/>
    <col width="30.1666666666667" customWidth="1" style="294" min="2554" max="2554"/>
    <col width="11.6666666666667" customWidth="1" style="294" min="2555" max="2555"/>
    <col width="11" customWidth="1" style="294" min="2556" max="2794"/>
    <col width="12.1666666666667" customWidth="1" style="294" min="2795" max="2795"/>
    <col width="36.8333333333333" customWidth="1" style="294" min="2796" max="2796"/>
    <col width="12.5" customWidth="1" style="294" min="2797" max="2808"/>
    <col width="13.5" customWidth="1" style="294" min="2809" max="2809"/>
    <col width="30.1666666666667" customWidth="1" style="294" min="2810" max="2810"/>
    <col width="11.6666666666667" customWidth="1" style="294" min="2811" max="2811"/>
    <col width="11" customWidth="1" style="294" min="2812" max="3050"/>
    <col width="12.1666666666667" customWidth="1" style="294" min="3051" max="3051"/>
    <col width="36.8333333333333" customWidth="1" style="294" min="3052" max="3052"/>
    <col width="12.5" customWidth="1" style="294" min="3053" max="3064"/>
    <col width="13.5" customWidth="1" style="294" min="3065" max="3065"/>
    <col width="30.1666666666667" customWidth="1" style="294" min="3066" max="3066"/>
    <col width="11.6666666666667" customWidth="1" style="294" min="3067" max="3067"/>
    <col width="11" customWidth="1" style="294" min="3068" max="3306"/>
    <col width="12.1666666666667" customWidth="1" style="294" min="3307" max="3307"/>
    <col width="36.8333333333333" customWidth="1" style="294" min="3308" max="3308"/>
    <col width="12.5" customWidth="1" style="294" min="3309" max="3320"/>
    <col width="13.5" customWidth="1" style="294" min="3321" max="3321"/>
    <col width="30.1666666666667" customWidth="1" style="294" min="3322" max="3322"/>
    <col width="11.6666666666667" customWidth="1" style="294" min="3323" max="3323"/>
    <col width="11" customWidth="1" style="294" min="3324" max="3562"/>
    <col width="12.1666666666667" customWidth="1" style="294" min="3563" max="3563"/>
    <col width="36.8333333333333" customWidth="1" style="294" min="3564" max="3564"/>
    <col width="12.5" customWidth="1" style="294" min="3565" max="3576"/>
    <col width="13.5" customWidth="1" style="294" min="3577" max="3577"/>
    <col width="30.1666666666667" customWidth="1" style="294" min="3578" max="3578"/>
    <col width="11.6666666666667" customWidth="1" style="294" min="3579" max="3579"/>
    <col width="11" customWidth="1" style="294" min="3580" max="3818"/>
    <col width="12.1666666666667" customWidth="1" style="294" min="3819" max="3819"/>
    <col width="36.8333333333333" customWidth="1" style="294" min="3820" max="3820"/>
    <col width="12.5" customWidth="1" style="294" min="3821" max="3832"/>
    <col width="13.5" customWidth="1" style="294" min="3833" max="3833"/>
    <col width="30.1666666666667" customWidth="1" style="294" min="3834" max="3834"/>
    <col width="11.6666666666667" customWidth="1" style="294" min="3835" max="3835"/>
    <col width="11" customWidth="1" style="294" min="3836" max="4074"/>
    <col width="12.1666666666667" customWidth="1" style="294" min="4075" max="4075"/>
    <col width="36.8333333333333" customWidth="1" style="294" min="4076" max="4076"/>
    <col width="12.5" customWidth="1" style="294" min="4077" max="4088"/>
    <col width="13.5" customWidth="1" style="294" min="4089" max="4089"/>
    <col width="30.1666666666667" customWidth="1" style="294" min="4090" max="4090"/>
    <col width="11.6666666666667" customWidth="1" style="294" min="4091" max="4091"/>
    <col width="11" customWidth="1" style="294" min="4092" max="4330"/>
    <col width="12.1666666666667" customWidth="1" style="294" min="4331" max="4331"/>
    <col width="36.8333333333333" customWidth="1" style="294" min="4332" max="4332"/>
    <col width="12.5" customWidth="1" style="294" min="4333" max="4344"/>
    <col width="13.5" customWidth="1" style="294" min="4345" max="4345"/>
    <col width="30.1666666666667" customWidth="1" style="294" min="4346" max="4346"/>
    <col width="11.6666666666667" customWidth="1" style="294" min="4347" max="4347"/>
    <col width="11" customWidth="1" style="294" min="4348" max="4586"/>
    <col width="12.1666666666667" customWidth="1" style="294" min="4587" max="4587"/>
    <col width="36.8333333333333" customWidth="1" style="294" min="4588" max="4588"/>
    <col width="12.5" customWidth="1" style="294" min="4589" max="4600"/>
    <col width="13.5" customWidth="1" style="294" min="4601" max="4601"/>
    <col width="30.1666666666667" customWidth="1" style="294" min="4602" max="4602"/>
    <col width="11.6666666666667" customWidth="1" style="294" min="4603" max="4603"/>
    <col width="11" customWidth="1" style="294" min="4604" max="4842"/>
    <col width="12.1666666666667" customWidth="1" style="294" min="4843" max="4843"/>
    <col width="36.8333333333333" customWidth="1" style="294" min="4844" max="4844"/>
    <col width="12.5" customWidth="1" style="294" min="4845" max="4856"/>
    <col width="13.5" customWidth="1" style="294" min="4857" max="4857"/>
    <col width="30.1666666666667" customWidth="1" style="294" min="4858" max="4858"/>
    <col width="11.6666666666667" customWidth="1" style="294" min="4859" max="4859"/>
    <col width="11" customWidth="1" style="294" min="4860" max="5098"/>
    <col width="12.1666666666667" customWidth="1" style="294" min="5099" max="5099"/>
    <col width="36.8333333333333" customWidth="1" style="294" min="5100" max="5100"/>
    <col width="12.5" customWidth="1" style="294" min="5101" max="5112"/>
    <col width="13.5" customWidth="1" style="294" min="5113" max="5113"/>
    <col width="30.1666666666667" customWidth="1" style="294" min="5114" max="5114"/>
    <col width="11.6666666666667" customWidth="1" style="294" min="5115" max="5115"/>
    <col width="11" customWidth="1" style="294" min="5116" max="5354"/>
    <col width="12.1666666666667" customWidth="1" style="294" min="5355" max="5355"/>
    <col width="36.8333333333333" customWidth="1" style="294" min="5356" max="5356"/>
    <col width="12.5" customWidth="1" style="294" min="5357" max="5368"/>
    <col width="13.5" customWidth="1" style="294" min="5369" max="5369"/>
    <col width="30.1666666666667" customWidth="1" style="294" min="5370" max="5370"/>
    <col width="11.6666666666667" customWidth="1" style="294" min="5371" max="5371"/>
    <col width="11" customWidth="1" style="294" min="5372" max="5610"/>
    <col width="12.1666666666667" customWidth="1" style="294" min="5611" max="5611"/>
    <col width="36.8333333333333" customWidth="1" style="294" min="5612" max="5612"/>
    <col width="12.5" customWidth="1" style="294" min="5613" max="5624"/>
    <col width="13.5" customWidth="1" style="294" min="5625" max="5625"/>
    <col width="30.1666666666667" customWidth="1" style="294" min="5626" max="5626"/>
    <col width="11.6666666666667" customWidth="1" style="294" min="5627" max="5627"/>
    <col width="11" customWidth="1" style="294" min="5628" max="5866"/>
    <col width="12.1666666666667" customWidth="1" style="294" min="5867" max="5867"/>
    <col width="36.8333333333333" customWidth="1" style="294" min="5868" max="5868"/>
    <col width="12.5" customWidth="1" style="294" min="5869" max="5880"/>
    <col width="13.5" customWidth="1" style="294" min="5881" max="5881"/>
    <col width="30.1666666666667" customWidth="1" style="294" min="5882" max="5882"/>
    <col width="11.6666666666667" customWidth="1" style="294" min="5883" max="5883"/>
    <col width="11" customWidth="1" style="294" min="5884" max="6122"/>
    <col width="12.1666666666667" customWidth="1" style="294" min="6123" max="6123"/>
    <col width="36.8333333333333" customWidth="1" style="294" min="6124" max="6124"/>
    <col width="12.5" customWidth="1" style="294" min="6125" max="6136"/>
    <col width="13.5" customWidth="1" style="294" min="6137" max="6137"/>
    <col width="30.1666666666667" customWidth="1" style="294" min="6138" max="6138"/>
    <col width="11.6666666666667" customWidth="1" style="294" min="6139" max="6139"/>
    <col width="11" customWidth="1" style="294" min="6140" max="6378"/>
    <col width="12.1666666666667" customWidth="1" style="294" min="6379" max="6379"/>
    <col width="36.8333333333333" customWidth="1" style="294" min="6380" max="6380"/>
    <col width="12.5" customWidth="1" style="294" min="6381" max="6392"/>
    <col width="13.5" customWidth="1" style="294" min="6393" max="6393"/>
    <col width="30.1666666666667" customWidth="1" style="294" min="6394" max="6394"/>
    <col width="11.6666666666667" customWidth="1" style="294" min="6395" max="6395"/>
    <col width="11" customWidth="1" style="294" min="6396" max="6634"/>
    <col width="12.1666666666667" customWidth="1" style="294" min="6635" max="6635"/>
    <col width="36.8333333333333" customWidth="1" style="294" min="6636" max="6636"/>
    <col width="12.5" customWidth="1" style="294" min="6637" max="6648"/>
    <col width="13.5" customWidth="1" style="294" min="6649" max="6649"/>
    <col width="30.1666666666667" customWidth="1" style="294" min="6650" max="6650"/>
    <col width="11.6666666666667" customWidth="1" style="294" min="6651" max="6651"/>
    <col width="11" customWidth="1" style="294" min="6652" max="6890"/>
    <col width="12.1666666666667" customWidth="1" style="294" min="6891" max="6891"/>
    <col width="36.8333333333333" customWidth="1" style="294" min="6892" max="6892"/>
    <col width="12.5" customWidth="1" style="294" min="6893" max="6904"/>
    <col width="13.5" customWidth="1" style="294" min="6905" max="6905"/>
    <col width="30.1666666666667" customWidth="1" style="294" min="6906" max="6906"/>
    <col width="11.6666666666667" customWidth="1" style="294" min="6907" max="6907"/>
    <col width="11" customWidth="1" style="294" min="6908" max="7146"/>
    <col width="12.1666666666667" customWidth="1" style="294" min="7147" max="7147"/>
    <col width="36.8333333333333" customWidth="1" style="294" min="7148" max="7148"/>
    <col width="12.5" customWidth="1" style="294" min="7149" max="7160"/>
    <col width="13.5" customWidth="1" style="294" min="7161" max="7161"/>
    <col width="30.1666666666667" customWidth="1" style="294" min="7162" max="7162"/>
    <col width="11.6666666666667" customWidth="1" style="294" min="7163" max="7163"/>
    <col width="11" customWidth="1" style="294" min="7164" max="7402"/>
    <col width="12.1666666666667" customWidth="1" style="294" min="7403" max="7403"/>
    <col width="36.8333333333333" customWidth="1" style="294" min="7404" max="7404"/>
    <col width="12.5" customWidth="1" style="294" min="7405" max="7416"/>
    <col width="13.5" customWidth="1" style="294" min="7417" max="7417"/>
    <col width="30.1666666666667" customWidth="1" style="294" min="7418" max="7418"/>
    <col width="11.6666666666667" customWidth="1" style="294" min="7419" max="7419"/>
    <col width="11" customWidth="1" style="294" min="7420" max="7658"/>
    <col width="12.1666666666667" customWidth="1" style="294" min="7659" max="7659"/>
    <col width="36.8333333333333" customWidth="1" style="294" min="7660" max="7660"/>
    <col width="12.5" customWidth="1" style="294" min="7661" max="7672"/>
    <col width="13.5" customWidth="1" style="294" min="7673" max="7673"/>
    <col width="30.1666666666667" customWidth="1" style="294" min="7674" max="7674"/>
    <col width="11.6666666666667" customWidth="1" style="294" min="7675" max="7675"/>
    <col width="11" customWidth="1" style="294" min="7676" max="7914"/>
    <col width="12.1666666666667" customWidth="1" style="294" min="7915" max="7915"/>
    <col width="36.8333333333333" customWidth="1" style="294" min="7916" max="7916"/>
    <col width="12.5" customWidth="1" style="294" min="7917" max="7928"/>
    <col width="13.5" customWidth="1" style="294" min="7929" max="7929"/>
    <col width="30.1666666666667" customWidth="1" style="294" min="7930" max="7930"/>
    <col width="11.6666666666667" customWidth="1" style="294" min="7931" max="7931"/>
    <col width="11" customWidth="1" style="294" min="7932" max="8170"/>
    <col width="12.1666666666667" customWidth="1" style="294" min="8171" max="8171"/>
    <col width="36.8333333333333" customWidth="1" style="294" min="8172" max="8172"/>
    <col width="12.5" customWidth="1" style="294" min="8173" max="8184"/>
    <col width="13.5" customWidth="1" style="294" min="8185" max="8185"/>
    <col width="30.1666666666667" customWidth="1" style="294" min="8186" max="8186"/>
    <col width="11.6666666666667" customWidth="1" style="294" min="8187" max="8187"/>
    <col width="11" customWidth="1" style="294" min="8188" max="8426"/>
    <col width="12.1666666666667" customWidth="1" style="294" min="8427" max="8427"/>
    <col width="36.8333333333333" customWidth="1" style="294" min="8428" max="8428"/>
    <col width="12.5" customWidth="1" style="294" min="8429" max="8440"/>
    <col width="13.5" customWidth="1" style="294" min="8441" max="8441"/>
    <col width="30.1666666666667" customWidth="1" style="294" min="8442" max="8442"/>
    <col width="11.6666666666667" customWidth="1" style="294" min="8443" max="8443"/>
    <col width="11" customWidth="1" style="294" min="8444" max="8682"/>
    <col width="12.1666666666667" customWidth="1" style="294" min="8683" max="8683"/>
    <col width="36.8333333333333" customWidth="1" style="294" min="8684" max="8684"/>
    <col width="12.5" customWidth="1" style="294" min="8685" max="8696"/>
    <col width="13.5" customWidth="1" style="294" min="8697" max="8697"/>
    <col width="30.1666666666667" customWidth="1" style="294" min="8698" max="8698"/>
    <col width="11.6666666666667" customWidth="1" style="294" min="8699" max="8699"/>
    <col width="11" customWidth="1" style="294" min="8700" max="8938"/>
    <col width="12.1666666666667" customWidth="1" style="294" min="8939" max="8939"/>
    <col width="36.8333333333333" customWidth="1" style="294" min="8940" max="8940"/>
    <col width="12.5" customWidth="1" style="294" min="8941" max="8952"/>
    <col width="13.5" customWidth="1" style="294" min="8953" max="8953"/>
    <col width="30.1666666666667" customWidth="1" style="294" min="8954" max="8954"/>
    <col width="11.6666666666667" customWidth="1" style="294" min="8955" max="8955"/>
    <col width="11" customWidth="1" style="294" min="8956" max="9194"/>
    <col width="12.1666666666667" customWidth="1" style="294" min="9195" max="9195"/>
    <col width="36.8333333333333" customWidth="1" style="294" min="9196" max="9196"/>
    <col width="12.5" customWidth="1" style="294" min="9197" max="9208"/>
    <col width="13.5" customWidth="1" style="294" min="9209" max="9209"/>
    <col width="30.1666666666667" customWidth="1" style="294" min="9210" max="9210"/>
    <col width="11.6666666666667" customWidth="1" style="294" min="9211" max="9211"/>
    <col width="11" customWidth="1" style="294" min="9212" max="9450"/>
    <col width="12.1666666666667" customWidth="1" style="294" min="9451" max="9451"/>
    <col width="36.8333333333333" customWidth="1" style="294" min="9452" max="9452"/>
    <col width="12.5" customWidth="1" style="294" min="9453" max="9464"/>
    <col width="13.5" customWidth="1" style="294" min="9465" max="9465"/>
    <col width="30.1666666666667" customWidth="1" style="294" min="9466" max="9466"/>
    <col width="11.6666666666667" customWidth="1" style="294" min="9467" max="9467"/>
    <col width="11" customWidth="1" style="294" min="9468" max="9706"/>
    <col width="12.1666666666667" customWidth="1" style="294" min="9707" max="9707"/>
    <col width="36.8333333333333" customWidth="1" style="294" min="9708" max="9708"/>
    <col width="12.5" customWidth="1" style="294" min="9709" max="9720"/>
    <col width="13.5" customWidth="1" style="294" min="9721" max="9721"/>
    <col width="30.1666666666667" customWidth="1" style="294" min="9722" max="9722"/>
    <col width="11.6666666666667" customWidth="1" style="294" min="9723" max="9723"/>
    <col width="11" customWidth="1" style="294" min="9724" max="9962"/>
    <col width="12.1666666666667" customWidth="1" style="294" min="9963" max="9963"/>
    <col width="36.8333333333333" customWidth="1" style="294" min="9964" max="9964"/>
    <col width="12.5" customWidth="1" style="294" min="9965" max="9976"/>
    <col width="13.5" customWidth="1" style="294" min="9977" max="9977"/>
    <col width="30.1666666666667" customWidth="1" style="294" min="9978" max="9978"/>
    <col width="11.6666666666667" customWidth="1" style="294" min="9979" max="9979"/>
    <col width="11" customWidth="1" style="294" min="9980" max="10218"/>
    <col width="12.1666666666667" customWidth="1" style="294" min="10219" max="10219"/>
    <col width="36.8333333333333" customWidth="1" style="294" min="10220" max="10220"/>
    <col width="12.5" customWidth="1" style="294" min="10221" max="10232"/>
    <col width="13.5" customWidth="1" style="294" min="10233" max="10233"/>
    <col width="30.1666666666667" customWidth="1" style="294" min="10234" max="10234"/>
    <col width="11.6666666666667" customWidth="1" style="294" min="10235" max="10235"/>
    <col width="11" customWidth="1" style="294" min="10236" max="10474"/>
    <col width="12.1666666666667" customWidth="1" style="294" min="10475" max="10475"/>
    <col width="36.8333333333333" customWidth="1" style="294" min="10476" max="10476"/>
    <col width="12.5" customWidth="1" style="294" min="10477" max="10488"/>
    <col width="13.5" customWidth="1" style="294" min="10489" max="10489"/>
    <col width="30.1666666666667" customWidth="1" style="294" min="10490" max="10490"/>
    <col width="11.6666666666667" customWidth="1" style="294" min="10491" max="10491"/>
    <col width="11" customWidth="1" style="294" min="10492" max="10730"/>
    <col width="12.1666666666667" customWidth="1" style="294" min="10731" max="10731"/>
    <col width="36.8333333333333" customWidth="1" style="294" min="10732" max="10732"/>
    <col width="12.5" customWidth="1" style="294" min="10733" max="10744"/>
    <col width="13.5" customWidth="1" style="294" min="10745" max="10745"/>
    <col width="30.1666666666667" customWidth="1" style="294" min="10746" max="10746"/>
    <col width="11.6666666666667" customWidth="1" style="294" min="10747" max="10747"/>
    <col width="11" customWidth="1" style="294" min="10748" max="10986"/>
    <col width="12.1666666666667" customWidth="1" style="294" min="10987" max="10987"/>
    <col width="36.8333333333333" customWidth="1" style="294" min="10988" max="10988"/>
    <col width="12.5" customWidth="1" style="294" min="10989" max="11000"/>
    <col width="13.5" customWidth="1" style="294" min="11001" max="11001"/>
    <col width="30.1666666666667" customWidth="1" style="294" min="11002" max="11002"/>
    <col width="11.6666666666667" customWidth="1" style="294" min="11003" max="11003"/>
    <col width="11" customWidth="1" style="294" min="11004" max="11242"/>
    <col width="12.1666666666667" customWidth="1" style="294" min="11243" max="11243"/>
    <col width="36.8333333333333" customWidth="1" style="294" min="11244" max="11244"/>
    <col width="12.5" customWidth="1" style="294" min="11245" max="11256"/>
    <col width="13.5" customWidth="1" style="294" min="11257" max="11257"/>
    <col width="30.1666666666667" customWidth="1" style="294" min="11258" max="11258"/>
    <col width="11.6666666666667" customWidth="1" style="294" min="11259" max="11259"/>
    <col width="11" customWidth="1" style="294" min="11260" max="11498"/>
    <col width="12.1666666666667" customWidth="1" style="294" min="11499" max="11499"/>
    <col width="36.8333333333333" customWidth="1" style="294" min="11500" max="11500"/>
    <col width="12.5" customWidth="1" style="294" min="11501" max="11512"/>
    <col width="13.5" customWidth="1" style="294" min="11513" max="11513"/>
    <col width="30.1666666666667" customWidth="1" style="294" min="11514" max="11514"/>
    <col width="11.6666666666667" customWidth="1" style="294" min="11515" max="11515"/>
    <col width="11" customWidth="1" style="294" min="11516" max="11754"/>
    <col width="12.1666666666667" customWidth="1" style="294" min="11755" max="11755"/>
    <col width="36.8333333333333" customWidth="1" style="294" min="11756" max="11756"/>
    <col width="12.5" customWidth="1" style="294" min="11757" max="11768"/>
    <col width="13.5" customWidth="1" style="294" min="11769" max="11769"/>
    <col width="30.1666666666667" customWidth="1" style="294" min="11770" max="11770"/>
    <col width="11.6666666666667" customWidth="1" style="294" min="11771" max="11771"/>
    <col width="11" customWidth="1" style="294" min="11772" max="12010"/>
    <col width="12.1666666666667" customWidth="1" style="294" min="12011" max="12011"/>
    <col width="36.8333333333333" customWidth="1" style="294" min="12012" max="12012"/>
    <col width="12.5" customWidth="1" style="294" min="12013" max="12024"/>
    <col width="13.5" customWidth="1" style="294" min="12025" max="12025"/>
    <col width="30.1666666666667" customWidth="1" style="294" min="12026" max="12026"/>
    <col width="11.6666666666667" customWidth="1" style="294" min="12027" max="12027"/>
    <col width="11" customWidth="1" style="294" min="12028" max="12266"/>
    <col width="12.1666666666667" customWidth="1" style="294" min="12267" max="12267"/>
    <col width="36.8333333333333" customWidth="1" style="294" min="12268" max="12268"/>
    <col width="12.5" customWidth="1" style="294" min="12269" max="12280"/>
    <col width="13.5" customWidth="1" style="294" min="12281" max="12281"/>
    <col width="30.1666666666667" customWidth="1" style="294" min="12282" max="12282"/>
    <col width="11.6666666666667" customWidth="1" style="294" min="12283" max="12283"/>
    <col width="11" customWidth="1" style="294" min="12284" max="12522"/>
    <col width="12.1666666666667" customWidth="1" style="294" min="12523" max="12523"/>
    <col width="36.8333333333333" customWidth="1" style="294" min="12524" max="12524"/>
    <col width="12.5" customWidth="1" style="294" min="12525" max="12536"/>
    <col width="13.5" customWidth="1" style="294" min="12537" max="12537"/>
    <col width="30.1666666666667" customWidth="1" style="294" min="12538" max="12538"/>
    <col width="11.6666666666667" customWidth="1" style="294" min="12539" max="12539"/>
    <col width="11" customWidth="1" style="294" min="12540" max="12778"/>
    <col width="12.1666666666667" customWidth="1" style="294" min="12779" max="12779"/>
    <col width="36.8333333333333" customWidth="1" style="294" min="12780" max="12780"/>
    <col width="12.5" customWidth="1" style="294" min="12781" max="12792"/>
    <col width="13.5" customWidth="1" style="294" min="12793" max="12793"/>
    <col width="30.1666666666667" customWidth="1" style="294" min="12794" max="12794"/>
    <col width="11.6666666666667" customWidth="1" style="294" min="12795" max="12795"/>
    <col width="11" customWidth="1" style="294" min="12796" max="13034"/>
    <col width="12.1666666666667" customWidth="1" style="294" min="13035" max="13035"/>
    <col width="36.8333333333333" customWidth="1" style="294" min="13036" max="13036"/>
    <col width="12.5" customWidth="1" style="294" min="13037" max="13048"/>
    <col width="13.5" customWidth="1" style="294" min="13049" max="13049"/>
    <col width="30.1666666666667" customWidth="1" style="294" min="13050" max="13050"/>
    <col width="11.6666666666667" customWidth="1" style="294" min="13051" max="13051"/>
    <col width="11" customWidth="1" style="294" min="13052" max="13290"/>
    <col width="12.1666666666667" customWidth="1" style="294" min="13291" max="13291"/>
    <col width="36.8333333333333" customWidth="1" style="294" min="13292" max="13292"/>
    <col width="12.5" customWidth="1" style="294" min="13293" max="13304"/>
    <col width="13.5" customWidth="1" style="294" min="13305" max="13305"/>
    <col width="30.1666666666667" customWidth="1" style="294" min="13306" max="13306"/>
    <col width="11.6666666666667" customWidth="1" style="294" min="13307" max="13307"/>
    <col width="11" customWidth="1" style="294" min="13308" max="13546"/>
    <col width="12.1666666666667" customWidth="1" style="294" min="13547" max="13547"/>
    <col width="36.8333333333333" customWidth="1" style="294" min="13548" max="13548"/>
    <col width="12.5" customWidth="1" style="294" min="13549" max="13560"/>
    <col width="13.5" customWidth="1" style="294" min="13561" max="13561"/>
    <col width="30.1666666666667" customWidth="1" style="294" min="13562" max="13562"/>
    <col width="11.6666666666667" customWidth="1" style="294" min="13563" max="13563"/>
    <col width="11" customWidth="1" style="294" min="13564" max="13802"/>
    <col width="12.1666666666667" customWidth="1" style="294" min="13803" max="13803"/>
    <col width="36.8333333333333" customWidth="1" style="294" min="13804" max="13804"/>
    <col width="12.5" customWidth="1" style="294" min="13805" max="13816"/>
    <col width="13.5" customWidth="1" style="294" min="13817" max="13817"/>
    <col width="30.1666666666667" customWidth="1" style="294" min="13818" max="13818"/>
    <col width="11.6666666666667" customWidth="1" style="294" min="13819" max="13819"/>
    <col width="11" customWidth="1" style="294" min="13820" max="14058"/>
    <col width="12.1666666666667" customWidth="1" style="294" min="14059" max="14059"/>
    <col width="36.8333333333333" customWidth="1" style="294" min="14060" max="14060"/>
    <col width="12.5" customWidth="1" style="294" min="14061" max="14072"/>
    <col width="13.5" customWidth="1" style="294" min="14073" max="14073"/>
    <col width="30.1666666666667" customWidth="1" style="294" min="14074" max="14074"/>
    <col width="11.6666666666667" customWidth="1" style="294" min="14075" max="14075"/>
    <col width="11" customWidth="1" style="294" min="14076" max="14314"/>
    <col width="12.1666666666667" customWidth="1" style="294" min="14315" max="14315"/>
    <col width="36.8333333333333" customWidth="1" style="294" min="14316" max="14316"/>
    <col width="12.5" customWidth="1" style="294" min="14317" max="14328"/>
    <col width="13.5" customWidth="1" style="294" min="14329" max="14329"/>
    <col width="30.1666666666667" customWidth="1" style="294" min="14330" max="14330"/>
    <col width="11.6666666666667" customWidth="1" style="294" min="14331" max="14331"/>
    <col width="11" customWidth="1" style="294" min="14332" max="14570"/>
    <col width="12.1666666666667" customWidth="1" style="294" min="14571" max="14571"/>
    <col width="36.8333333333333" customWidth="1" style="294" min="14572" max="14572"/>
    <col width="12.5" customWidth="1" style="294" min="14573" max="14584"/>
    <col width="13.5" customWidth="1" style="294" min="14585" max="14585"/>
    <col width="30.1666666666667" customWidth="1" style="294" min="14586" max="14586"/>
    <col width="11.6666666666667" customWidth="1" style="294" min="14587" max="14587"/>
    <col width="11" customWidth="1" style="294" min="14588" max="14826"/>
    <col width="12.1666666666667" customWidth="1" style="294" min="14827" max="14827"/>
    <col width="36.8333333333333" customWidth="1" style="294" min="14828" max="14828"/>
    <col width="12.5" customWidth="1" style="294" min="14829" max="14840"/>
    <col width="13.5" customWidth="1" style="294" min="14841" max="14841"/>
    <col width="30.1666666666667" customWidth="1" style="294" min="14842" max="14842"/>
    <col width="11.6666666666667" customWidth="1" style="294" min="14843" max="14843"/>
    <col width="11" customWidth="1" style="294" min="14844" max="15082"/>
    <col width="12.1666666666667" customWidth="1" style="294" min="15083" max="15083"/>
    <col width="36.8333333333333" customWidth="1" style="294" min="15084" max="15084"/>
    <col width="12.5" customWidth="1" style="294" min="15085" max="15096"/>
    <col width="13.5" customWidth="1" style="294" min="15097" max="15097"/>
    <col width="30.1666666666667" customWidth="1" style="294" min="15098" max="15098"/>
    <col width="11.6666666666667" customWidth="1" style="294" min="15099" max="15099"/>
    <col width="11" customWidth="1" style="294" min="15100" max="15338"/>
    <col width="12.1666666666667" customWidth="1" style="294" min="15339" max="15339"/>
    <col width="36.8333333333333" customWidth="1" style="294" min="15340" max="15340"/>
    <col width="12.5" customWidth="1" style="294" min="15341" max="15352"/>
    <col width="13.5" customWidth="1" style="294" min="15353" max="15353"/>
    <col width="30.1666666666667" customWidth="1" style="294" min="15354" max="15354"/>
    <col width="11.6666666666667" customWidth="1" style="294" min="15355" max="15355"/>
    <col width="11" customWidth="1" style="294" min="15356" max="15594"/>
    <col width="12.1666666666667" customWidth="1" style="294" min="15595" max="15595"/>
    <col width="36.8333333333333" customWidth="1" style="294" min="15596" max="15596"/>
    <col width="12.5" customWidth="1" style="294" min="15597" max="15608"/>
    <col width="13.5" customWidth="1" style="294" min="15609" max="15609"/>
    <col width="30.1666666666667" customWidth="1" style="294" min="15610" max="15610"/>
    <col width="11.6666666666667" customWidth="1" style="294" min="15611" max="15611"/>
    <col width="11" customWidth="1" style="294" min="15612" max="15850"/>
    <col width="12.1666666666667" customWidth="1" style="294" min="15851" max="15851"/>
    <col width="36.8333333333333" customWidth="1" style="294" min="15852" max="15852"/>
    <col width="12.5" customWidth="1" style="294" min="15853" max="15864"/>
    <col width="13.5" customWidth="1" style="294" min="15865" max="15865"/>
    <col width="30.1666666666667" customWidth="1" style="294" min="15866" max="15866"/>
    <col width="11.6666666666667" customWidth="1" style="294" min="15867" max="15867"/>
    <col width="11" customWidth="1" style="294" min="15868" max="16106"/>
    <col width="12.1666666666667" customWidth="1" style="294" min="16107" max="16107"/>
    <col width="36.8333333333333" customWidth="1" style="294" min="16108" max="16108"/>
    <col width="12.5" customWidth="1" style="294" min="16109" max="16120"/>
    <col width="13.5" customWidth="1" style="294" min="16121" max="16121"/>
    <col width="30.1666666666667" customWidth="1" style="294" min="16122" max="16122"/>
    <col width="11.6666666666667" customWidth="1" style="294" min="16123" max="16123"/>
    <col width="11" customWidth="1" style="294" min="16124" max="16384"/>
  </cols>
  <sheetData>
    <row r="1" ht="30" customFormat="1" customHeight="1" s="292">
      <c r="A1" s="293" t="inlineStr">
        <is>
          <t>CUENTA</t>
        </is>
      </c>
      <c r="B1" s="298" t="n">
        <v>2025</v>
      </c>
      <c r="C1" s="299" t="inlineStr">
        <is>
          <t>DEC 2024</t>
        </is>
      </c>
      <c r="D1" s="518" t="inlineStr">
        <is>
          <t>JANUARY</t>
        </is>
      </c>
      <c r="E1" s="301" t="inlineStr">
        <is>
          <t>FEBRUARY</t>
        </is>
      </c>
      <c r="F1" s="301" t="inlineStr">
        <is>
          <t>MARCH</t>
        </is>
      </c>
      <c r="G1" s="518" t="inlineStr">
        <is>
          <t>APRIL</t>
        </is>
      </c>
      <c r="H1" s="518" t="inlineStr">
        <is>
          <t>MAY</t>
        </is>
      </c>
      <c r="I1" s="518" t="inlineStr">
        <is>
          <t xml:space="preserve">JUNE </t>
        </is>
      </c>
      <c r="J1" s="518" t="inlineStr">
        <is>
          <t>JULY</t>
        </is>
      </c>
      <c r="K1" s="518" t="inlineStr">
        <is>
          <t>AUGUST</t>
        </is>
      </c>
      <c r="L1" s="301" t="inlineStr">
        <is>
          <t>SEPT</t>
        </is>
      </c>
      <c r="M1" s="518" t="inlineStr">
        <is>
          <t>OCT</t>
        </is>
      </c>
      <c r="N1" s="518" t="inlineStr">
        <is>
          <t>NOV</t>
        </is>
      </c>
      <c r="O1" s="518" t="inlineStr">
        <is>
          <t>DEC</t>
        </is>
      </c>
    </row>
    <row r="2" ht="30" customFormat="1" customHeight="1" s="292">
      <c r="A2" s="293" t="n"/>
      <c r="B2" s="298" t="n"/>
      <c r="C2" s="299" t="n"/>
      <c r="D2" s="518" t="n"/>
      <c r="E2" s="301" t="n"/>
      <c r="F2" s="301" t="n"/>
      <c r="G2" s="518" t="n"/>
      <c r="H2" s="518" t="n"/>
      <c r="I2" s="518" t="n"/>
      <c r="J2" s="518" t="n"/>
      <c r="K2" s="518" t="n"/>
      <c r="L2" s="301" t="n"/>
      <c r="M2" s="518" t="n"/>
      <c r="N2" s="518" t="n"/>
      <c r="O2" s="518" t="n"/>
    </row>
    <row r="3" ht="24.75" customFormat="1" customHeight="1" s="292">
      <c r="A3" s="302" t="n">
        <v>43000005</v>
      </c>
      <c r="B3" s="303" t="inlineStr">
        <is>
          <t>GOLF HOLIDAYS INTERNATIONAL</t>
        </is>
      </c>
      <c r="C3" s="304" t="n">
        <v>-142</v>
      </c>
      <c r="D3" s="519" t="n">
        <v>-142</v>
      </c>
      <c r="E3" s="519" t="n">
        <v>-142</v>
      </c>
      <c r="F3" s="519" t="n">
        <v>-142</v>
      </c>
      <c r="G3" s="519" t="n">
        <v>-142</v>
      </c>
      <c r="H3" s="519" t="n">
        <v>-142</v>
      </c>
      <c r="I3" s="519" t="n">
        <v>-142</v>
      </c>
      <c r="J3" s="519" t="n">
        <v>-142</v>
      </c>
      <c r="K3" s="519" t="n">
        <v>-142</v>
      </c>
      <c r="L3" s="519" t="n">
        <v>-142</v>
      </c>
      <c r="M3" s="519" t="n">
        <v>-142</v>
      </c>
      <c r="N3" s="519" t="n">
        <v>-142</v>
      </c>
      <c r="O3" s="519" t="n">
        <v>-142</v>
      </c>
      <c r="P3" s="320" t="n"/>
      <c r="Q3" s="320" t="n"/>
      <c r="R3" s="520">
        <f>+O3</f>
        <v/>
      </c>
    </row>
    <row r="4" ht="24.75" customHeight="1" s="275">
      <c r="A4" s="302" t="n">
        <v>43000014</v>
      </c>
      <c r="B4" s="303" t="inlineStr">
        <is>
          <t>HAPIMAG ESPAÑA SLU</t>
        </is>
      </c>
      <c r="C4" s="304" t="n">
        <v>0</v>
      </c>
      <c r="D4" s="521" t="n">
        <v>0</v>
      </c>
      <c r="E4" s="521" t="n">
        <v>0</v>
      </c>
      <c r="F4" s="521" t="n">
        <v>0</v>
      </c>
      <c r="G4" s="521" t="n">
        <v>0</v>
      </c>
      <c r="H4" s="521" t="n">
        <v>0</v>
      </c>
      <c r="I4" s="521" t="n">
        <v>0</v>
      </c>
      <c r="J4" s="521" t="n">
        <v>0</v>
      </c>
      <c r="K4" s="521" t="n">
        <v>0</v>
      </c>
      <c r="L4" s="521" t="n">
        <v>0</v>
      </c>
      <c r="M4" s="521" t="n">
        <v>0</v>
      </c>
      <c r="N4" s="521" t="n">
        <v>0</v>
      </c>
      <c r="O4" s="521" t="n">
        <v>0</v>
      </c>
      <c r="P4" s="320" t="n"/>
      <c r="Q4" s="320" t="n"/>
      <c r="R4" s="520" t="n"/>
    </row>
    <row r="5" ht="24.75" customHeight="1" s="275">
      <c r="A5" s="302" t="n">
        <v>43000016</v>
      </c>
      <c r="B5" s="303" t="inlineStr">
        <is>
          <t>REMKO ENGEL ANDALUCIA DUTCH OPEN</t>
        </is>
      </c>
      <c r="C5" s="304" t="n">
        <v>0</v>
      </c>
      <c r="D5" s="521" t="n">
        <v>0</v>
      </c>
      <c r="E5" s="521" t="n">
        <v>0</v>
      </c>
      <c r="F5" s="521" t="n">
        <v>0</v>
      </c>
      <c r="G5" s="521" t="n">
        <v>0</v>
      </c>
      <c r="H5" s="521" t="n">
        <v>10080</v>
      </c>
      <c r="I5" s="521" t="n">
        <v>0</v>
      </c>
      <c r="J5" s="521" t="n">
        <v>0</v>
      </c>
      <c r="K5" s="521" t="n">
        <v>0</v>
      </c>
      <c r="L5" s="521" t="n">
        <v>0</v>
      </c>
      <c r="M5" s="521" t="n">
        <v>0</v>
      </c>
      <c r="N5" s="521" t="n">
        <v>0</v>
      </c>
      <c r="O5" s="521" t="n">
        <v>0</v>
      </c>
      <c r="P5" s="320" t="n"/>
      <c r="Q5" s="320" t="n"/>
      <c r="R5" s="520" t="n"/>
    </row>
    <row r="6" ht="24.75" customHeight="1" s="275">
      <c r="A6" s="302" t="n">
        <v>43000019</v>
      </c>
      <c r="B6" s="303" t="inlineStr">
        <is>
          <t>AK TOURS</t>
        </is>
      </c>
      <c r="C6" s="304" t="n">
        <v>1000</v>
      </c>
      <c r="D6" s="521" t="n">
        <v>0</v>
      </c>
      <c r="E6" s="521" t="n">
        <v>0</v>
      </c>
      <c r="F6" s="521" t="n">
        <v>0</v>
      </c>
      <c r="G6" s="521" t="n">
        <v>0</v>
      </c>
      <c r="H6" s="521" t="n">
        <v>0</v>
      </c>
      <c r="I6" s="521" t="n">
        <v>0</v>
      </c>
      <c r="J6" s="521" t="n">
        <v>0</v>
      </c>
      <c r="K6" s="521" t="n">
        <v>0</v>
      </c>
      <c r="L6" s="521" t="n">
        <v>0</v>
      </c>
      <c r="M6" s="521" t="n">
        <v>0</v>
      </c>
      <c r="N6" s="521" t="n">
        <v>0</v>
      </c>
      <c r="O6" s="521" t="n">
        <v>0</v>
      </c>
      <c r="P6" s="320" t="n"/>
      <c r="Q6" s="320" t="n"/>
      <c r="R6" s="520" t="n"/>
    </row>
    <row r="7" ht="24.75" customHeight="1" s="275">
      <c r="A7" s="302" t="n">
        <v>43000021</v>
      </c>
      <c r="B7" s="303" t="inlineStr">
        <is>
          <t>LEOMAR VIAJES S.A.</t>
        </is>
      </c>
      <c r="C7" s="308" t="n">
        <v>0</v>
      </c>
      <c r="D7" s="521" t="n">
        <v>0</v>
      </c>
      <c r="E7" s="521" t="n">
        <v>0</v>
      </c>
      <c r="F7" s="521" t="n">
        <v>0</v>
      </c>
      <c r="G7" s="521" t="n">
        <v>0</v>
      </c>
      <c r="H7" s="521" t="n">
        <v>0</v>
      </c>
      <c r="I7" s="521" t="n">
        <v>0</v>
      </c>
      <c r="J7" s="521" t="n">
        <v>0</v>
      </c>
      <c r="K7" s="521" t="n">
        <v>0</v>
      </c>
      <c r="L7" s="521" t="n">
        <v>0</v>
      </c>
      <c r="M7" s="521" t="n">
        <v>0</v>
      </c>
      <c r="N7" s="521" t="n">
        <v>0</v>
      </c>
      <c r="O7" s="521" t="n">
        <v>0</v>
      </c>
      <c r="P7" s="320" t="n"/>
      <c r="Q7" s="320" t="n"/>
      <c r="R7" s="520" t="n"/>
    </row>
    <row r="8" ht="24.75" customHeight="1" s="275">
      <c r="A8" s="302" t="n">
        <v>43000039</v>
      </c>
      <c r="B8" s="303" t="inlineStr">
        <is>
          <t>LEISURE &amp; GOLF EXPERIENCE S.L.</t>
        </is>
      </c>
      <c r="C8" s="308" t="n">
        <v>2478</v>
      </c>
      <c r="D8" s="521" t="n">
        <v>627</v>
      </c>
      <c r="E8" s="522" t="n">
        <v>9432</v>
      </c>
      <c r="F8" s="521" t="n">
        <v>3745</v>
      </c>
      <c r="G8" s="523" t="n">
        <v>4250</v>
      </c>
      <c r="H8" s="524" t="n">
        <v>11200</v>
      </c>
      <c r="I8" s="525" t="n">
        <v>5486</v>
      </c>
      <c r="J8" s="526" t="n">
        <v>4495</v>
      </c>
      <c r="K8" s="527" t="n">
        <v>3375</v>
      </c>
      <c r="L8" s="528" t="n">
        <v>870</v>
      </c>
      <c r="M8" s="521" t="n">
        <v>7715</v>
      </c>
      <c r="N8" s="524" t="n">
        <v>2865</v>
      </c>
      <c r="O8" s="520" t="n">
        <v>1110</v>
      </c>
      <c r="P8" s="320" t="n"/>
      <c r="Q8" s="320" t="n"/>
      <c r="R8" s="520" t="n"/>
      <c r="S8" s="529">
        <f>+O8</f>
        <v/>
      </c>
    </row>
    <row r="9" ht="24.75" customHeight="1" s="275">
      <c r="A9" s="302" t="n">
        <v>43000047</v>
      </c>
      <c r="B9" s="303" t="inlineStr">
        <is>
          <t>SWANTEK SL</t>
        </is>
      </c>
      <c r="C9" s="308" t="n"/>
      <c r="D9" s="521" t="n"/>
      <c r="E9" s="522" t="n"/>
      <c r="F9" s="521" t="n"/>
      <c r="G9" s="523" t="n"/>
      <c r="H9" s="524" t="n"/>
      <c r="I9" s="525" t="n"/>
      <c r="J9" s="526" t="n"/>
      <c r="K9" s="527" t="n"/>
      <c r="L9" s="528" t="n"/>
      <c r="M9" s="521" t="n"/>
      <c r="N9" s="524" t="n">
        <v>404</v>
      </c>
      <c r="O9" s="520" t="n">
        <v>404</v>
      </c>
      <c r="P9" s="320" t="n"/>
      <c r="Q9" s="320" t="n"/>
      <c r="R9" s="520" t="n"/>
      <c r="S9" s="529">
        <f>+O9</f>
        <v/>
      </c>
    </row>
    <row r="10" ht="24.75" customHeight="1" s="275">
      <c r="A10" s="302" t="n">
        <v>43000074</v>
      </c>
      <c r="B10" s="303" t="inlineStr">
        <is>
          <t>MSDOS REALTY SPAIN SL</t>
        </is>
      </c>
      <c r="C10" s="308" t="n">
        <v>0</v>
      </c>
      <c r="D10" s="521" t="n">
        <v>0</v>
      </c>
      <c r="E10" s="522" t="n">
        <v>0</v>
      </c>
      <c r="F10" s="521" t="n">
        <v>0</v>
      </c>
      <c r="G10" s="521" t="n">
        <v>0</v>
      </c>
      <c r="H10" s="521" t="n">
        <v>0</v>
      </c>
      <c r="I10" s="521" t="n">
        <v>0</v>
      </c>
      <c r="J10" s="530" t="n">
        <v>0</v>
      </c>
      <c r="K10" s="530" t="n">
        <v>0</v>
      </c>
      <c r="L10" s="530" t="n">
        <v>0</v>
      </c>
      <c r="M10" s="521" t="n">
        <v>0</v>
      </c>
      <c r="N10" s="524" t="n">
        <v>0</v>
      </c>
      <c r="O10" s="524" t="n">
        <v>0</v>
      </c>
      <c r="P10" s="320" t="n"/>
      <c r="Q10" s="320" t="n"/>
      <c r="R10" s="520" t="n"/>
    </row>
    <row r="11" ht="24.75" customHeight="1" s="275">
      <c r="A11" s="302" t="n">
        <v>43000082</v>
      </c>
      <c r="B11" s="303" t="inlineStr">
        <is>
          <t>HOTEL MELIA MARBELLA  BANUS</t>
        </is>
      </c>
      <c r="C11" s="304" t="n">
        <v>-1246</v>
      </c>
      <c r="D11" s="521" t="n">
        <v>-1246.01</v>
      </c>
      <c r="E11" s="521" t="n">
        <v>-1246.01</v>
      </c>
      <c r="F11" s="521" t="n">
        <v>-1246.01</v>
      </c>
      <c r="G11" s="521" t="n">
        <v>-1246.01</v>
      </c>
      <c r="H11" s="521" t="n">
        <v>-1246.01</v>
      </c>
      <c r="I11" s="521" t="n">
        <v>-1246.01</v>
      </c>
      <c r="J11" s="521" t="n">
        <v>-1246.01</v>
      </c>
      <c r="K11" s="521" t="n">
        <v>-1246.01</v>
      </c>
      <c r="L11" s="521" t="n">
        <v>-1246.01</v>
      </c>
      <c r="M11" s="521" t="n">
        <v>-1066.01</v>
      </c>
      <c r="N11" s="524" t="n">
        <v>-926.01</v>
      </c>
      <c r="O11" s="524" t="n">
        <v>-926.01</v>
      </c>
      <c r="P11" s="320" t="n"/>
      <c r="Q11" s="320" t="n"/>
      <c r="R11" s="520">
        <f>+O11</f>
        <v/>
      </c>
    </row>
    <row r="12" ht="24.75" customHeight="1" s="275">
      <c r="A12" s="302" t="n">
        <v>43000084</v>
      </c>
      <c r="B12" s="303" t="inlineStr">
        <is>
          <t>CASTILLO DE SAN LUIS S.L.(H.EL FUERTE)</t>
        </is>
      </c>
      <c r="C12" s="304" t="n">
        <v>1188</v>
      </c>
      <c r="D12" s="521" t="n">
        <v>1188</v>
      </c>
      <c r="E12" s="522" t="n">
        <v>0</v>
      </c>
      <c r="F12" s="522" t="n">
        <v>0</v>
      </c>
      <c r="G12" s="522" t="n">
        <v>0</v>
      </c>
      <c r="H12" s="522" t="n">
        <v>0</v>
      </c>
      <c r="I12" s="522" t="n">
        <v>0</v>
      </c>
      <c r="J12" s="522" t="n">
        <v>0</v>
      </c>
      <c r="K12" s="522" t="n">
        <v>0</v>
      </c>
      <c r="L12" s="522" t="n">
        <v>0</v>
      </c>
      <c r="M12" s="521" t="n">
        <v>0</v>
      </c>
      <c r="N12" s="524" t="n">
        <v>0</v>
      </c>
      <c r="O12" s="524" t="n">
        <v>0</v>
      </c>
      <c r="P12" s="320" t="n"/>
      <c r="Q12" s="320" t="n"/>
      <c r="R12" s="520" t="n"/>
    </row>
    <row r="13" ht="24.75" customHeight="1" s="275">
      <c r="A13" s="302" t="n">
        <v>43000085</v>
      </c>
      <c r="B13" s="303" t="inlineStr">
        <is>
          <t>GOLF SERVICE PETER NILSSON SL.</t>
        </is>
      </c>
      <c r="C13" s="304" t="n">
        <v>11101</v>
      </c>
      <c r="D13" s="521" t="n">
        <v>7119</v>
      </c>
      <c r="E13" s="522" t="n">
        <v>10798</v>
      </c>
      <c r="F13" s="531" t="n">
        <v>10670</v>
      </c>
      <c r="G13" s="523" t="n">
        <v>13665</v>
      </c>
      <c r="H13" s="524" t="n">
        <v>21265</v>
      </c>
      <c r="I13" s="525" t="n">
        <v>14995</v>
      </c>
      <c r="J13" s="526" t="n">
        <v>4995</v>
      </c>
      <c r="K13" s="527" t="n">
        <v>1380</v>
      </c>
      <c r="L13" s="528" t="n">
        <v>11355</v>
      </c>
      <c r="M13" s="521" t="n">
        <v>23630</v>
      </c>
      <c r="N13" s="524" t="n">
        <v>22920</v>
      </c>
      <c r="O13" s="525" t="n">
        <v>15565</v>
      </c>
      <c r="P13" s="320" t="n"/>
      <c r="Q13" s="320" t="n"/>
      <c r="R13" s="520" t="n"/>
      <c r="S13" s="532">
        <f>+O13</f>
        <v/>
      </c>
    </row>
    <row r="14" ht="24.75" customHeight="1" s="275">
      <c r="A14" s="302" t="n">
        <v>43000133</v>
      </c>
      <c r="B14" s="303" t="inlineStr">
        <is>
          <t>HOTELERA PADRON SA (KEMPINSKI)</t>
        </is>
      </c>
      <c r="C14" s="304" t="n">
        <v>440</v>
      </c>
      <c r="D14" s="521" t="n">
        <v>155</v>
      </c>
      <c r="E14" s="522" t="n">
        <v>202</v>
      </c>
      <c r="F14" s="531" t="n">
        <v>602</v>
      </c>
      <c r="G14" s="523" t="n">
        <v>202</v>
      </c>
      <c r="H14" s="524" t="n">
        <v>202</v>
      </c>
      <c r="I14" s="525" t="n">
        <v>0</v>
      </c>
      <c r="J14" s="530" t="n">
        <v>175</v>
      </c>
      <c r="K14" s="530" t="n">
        <v>175</v>
      </c>
      <c r="L14" s="528" t="n">
        <v>377</v>
      </c>
      <c r="M14" s="528" t="n">
        <v>377</v>
      </c>
      <c r="N14" s="524" t="n">
        <v>377</v>
      </c>
      <c r="O14" s="524" t="n">
        <v>377</v>
      </c>
      <c r="P14" s="320" t="n"/>
      <c r="Q14" s="320" t="n"/>
      <c r="R14" s="520" t="n"/>
      <c r="S14" s="529">
        <f>+O14</f>
        <v/>
      </c>
    </row>
    <row r="15" ht="24.75" customHeight="1" s="275">
      <c r="A15" s="302" t="n">
        <v>43000138</v>
      </c>
      <c r="B15" s="303" t="inlineStr">
        <is>
          <t>GOLF AMIGOS</t>
        </is>
      </c>
      <c r="C15" s="304" t="n">
        <v>0</v>
      </c>
      <c r="D15" s="521" t="n">
        <v>0</v>
      </c>
      <c r="E15" s="522" t="n">
        <v>0</v>
      </c>
      <c r="F15" s="521" t="n">
        <v>0</v>
      </c>
      <c r="G15" s="521" t="n">
        <v>0</v>
      </c>
      <c r="H15" s="521" t="n">
        <v>0</v>
      </c>
      <c r="I15" s="521" t="n">
        <v>0</v>
      </c>
      <c r="J15" s="521" t="n">
        <v>0</v>
      </c>
      <c r="K15" s="521" t="n">
        <v>0</v>
      </c>
      <c r="L15" s="521" t="n">
        <v>0</v>
      </c>
      <c r="M15" s="521" t="n">
        <v>0</v>
      </c>
      <c r="N15" s="521" t="n">
        <v>0</v>
      </c>
      <c r="O15" s="521" t="n">
        <v>0</v>
      </c>
    </row>
    <row r="16" ht="24.75" customHeight="1" s="275">
      <c r="A16" s="302" t="n">
        <v>43000144</v>
      </c>
      <c r="B16" s="303" t="inlineStr">
        <is>
          <t>GOLF TO A TEE</t>
        </is>
      </c>
      <c r="C16" s="304" t="n">
        <v>0</v>
      </c>
      <c r="D16" s="521" t="n">
        <v>0</v>
      </c>
      <c r="E16" s="522" t="n">
        <v>0</v>
      </c>
      <c r="F16" s="522" t="n">
        <v>0</v>
      </c>
      <c r="G16" s="522" t="n">
        <v>0</v>
      </c>
      <c r="H16" s="521" t="n">
        <v>0</v>
      </c>
      <c r="I16" s="521" t="n">
        <v>0</v>
      </c>
      <c r="J16" s="521" t="n">
        <v>0</v>
      </c>
      <c r="K16" s="521" t="n">
        <v>0</v>
      </c>
      <c r="L16" s="521" t="n">
        <v>0</v>
      </c>
      <c r="M16" s="521" t="n">
        <v>0</v>
      </c>
      <c r="N16" s="521" t="n">
        <v>0</v>
      </c>
      <c r="O16" s="521" t="n">
        <v>0</v>
      </c>
    </row>
    <row r="17" ht="24.75" customHeight="1" s="275">
      <c r="A17" s="302" t="n">
        <v>43000146</v>
      </c>
      <c r="B17" s="303" t="inlineStr">
        <is>
          <t>ALBATROS GOLF</t>
        </is>
      </c>
      <c r="C17" s="308" t="n">
        <v>200</v>
      </c>
      <c r="D17" s="521" t="n">
        <v>200</v>
      </c>
      <c r="E17" s="522" t="n">
        <v>200</v>
      </c>
      <c r="F17" s="522" t="n">
        <v>200</v>
      </c>
      <c r="G17" s="522" t="n">
        <v>200</v>
      </c>
      <c r="H17" s="521" t="n">
        <v>200</v>
      </c>
      <c r="I17" s="521" t="n">
        <v>200</v>
      </c>
      <c r="J17" s="521" t="n">
        <v>200</v>
      </c>
      <c r="K17" s="521" t="n">
        <v>200</v>
      </c>
      <c r="L17" s="521" t="n">
        <v>200</v>
      </c>
      <c r="M17" s="521" t="n">
        <v>200</v>
      </c>
      <c r="N17" s="521" t="n">
        <v>200</v>
      </c>
      <c r="O17" s="521" t="n">
        <v>200</v>
      </c>
      <c r="S17" s="529">
        <f>+O17</f>
        <v/>
      </c>
      <c r="U17" s="294" t="n">
        <v>200</v>
      </c>
    </row>
    <row r="18" ht="24.75" customHeight="1" s="275">
      <c r="A18" s="302" t="n">
        <v>43000147</v>
      </c>
      <c r="B18" s="303" t="inlineStr">
        <is>
          <t>HOTEL LOS MONTEROS</t>
        </is>
      </c>
      <c r="C18" s="308" t="n">
        <v>0</v>
      </c>
      <c r="D18" s="521" t="n">
        <v>0</v>
      </c>
      <c r="E18" s="521" t="n">
        <v>0</v>
      </c>
      <c r="F18" s="521" t="n">
        <v>0</v>
      </c>
      <c r="G18" s="521" t="n">
        <v>0</v>
      </c>
      <c r="H18" s="521" t="n">
        <v>0</v>
      </c>
      <c r="I18" s="521" t="n">
        <v>0</v>
      </c>
      <c r="J18" s="521" t="n">
        <v>0</v>
      </c>
      <c r="K18" s="521" t="n">
        <v>0</v>
      </c>
      <c r="L18" s="521" t="n">
        <v>0</v>
      </c>
      <c r="M18" s="521" t="n">
        <v>0</v>
      </c>
      <c r="N18" s="521" t="n">
        <v>0</v>
      </c>
      <c r="O18" s="521" t="n">
        <v>0</v>
      </c>
    </row>
    <row r="19" ht="24.75" customHeight="1" s="275">
      <c r="A19" s="302" t="n">
        <v>43000154</v>
      </c>
      <c r="B19" s="303" t="inlineStr">
        <is>
          <t>HOTEL PUENTE ROMANO</t>
        </is>
      </c>
      <c r="C19" s="308" t="n">
        <v>0</v>
      </c>
      <c r="D19" s="521" t="n">
        <v>0</v>
      </c>
      <c r="E19" s="521" t="n">
        <v>0</v>
      </c>
      <c r="F19" s="521" t="n">
        <v>0</v>
      </c>
      <c r="G19" s="521" t="n">
        <v>0</v>
      </c>
      <c r="H19" s="521" t="n">
        <v>0</v>
      </c>
      <c r="I19" s="521" t="n">
        <v>0</v>
      </c>
      <c r="J19" s="521" t="n">
        <v>0</v>
      </c>
      <c r="K19" s="521" t="n">
        <v>0</v>
      </c>
      <c r="L19" s="521" t="n">
        <v>0</v>
      </c>
      <c r="M19" s="521" t="n">
        <v>0</v>
      </c>
      <c r="N19" s="521" t="n">
        <v>0</v>
      </c>
      <c r="O19" s="521" t="n">
        <v>0</v>
      </c>
    </row>
    <row r="20" ht="24.75" customHeight="1" s="275">
      <c r="A20" s="302" t="n">
        <v>43000160</v>
      </c>
      <c r="B20" s="303" t="inlineStr">
        <is>
          <t>MEDITERRANEAN GOLF PROMOTIONS</t>
        </is>
      </c>
      <c r="C20" s="308" t="n">
        <v>78</v>
      </c>
      <c r="D20" s="521" t="n">
        <v>78</v>
      </c>
      <c r="E20" s="521" t="n">
        <v>78</v>
      </c>
      <c r="F20" s="521" t="n">
        <v>78</v>
      </c>
      <c r="G20" s="521" t="n">
        <v>78</v>
      </c>
      <c r="H20" s="521" t="n">
        <v>-90</v>
      </c>
      <c r="I20" s="521" t="n">
        <v>-90</v>
      </c>
      <c r="J20" s="521" t="n">
        <v>-90</v>
      </c>
      <c r="K20" s="521" t="n">
        <v>-90</v>
      </c>
      <c r="L20" s="521" t="n">
        <v>-90</v>
      </c>
      <c r="M20" s="521" t="n">
        <v>-90</v>
      </c>
      <c r="N20" s="521" t="n">
        <v>-90</v>
      </c>
      <c r="O20" s="521" t="n">
        <v>-90</v>
      </c>
      <c r="R20" s="520">
        <f>+O20</f>
        <v/>
      </c>
    </row>
    <row r="21" ht="24.75" customHeight="1" s="275">
      <c r="A21" s="302" t="n">
        <v>43000162</v>
      </c>
      <c r="B21" s="303" t="inlineStr">
        <is>
          <t>SANTA CLARA GOLF</t>
        </is>
      </c>
      <c r="C21" s="308" t="n">
        <v>0</v>
      </c>
      <c r="D21" s="521" t="n">
        <v>0</v>
      </c>
      <c r="E21" s="521" t="n">
        <v>0</v>
      </c>
      <c r="F21" s="521" t="n">
        <v>0</v>
      </c>
      <c r="G21" s="521" t="n">
        <v>0</v>
      </c>
      <c r="H21" s="521" t="n">
        <v>0</v>
      </c>
      <c r="I21" s="521" t="n">
        <v>0</v>
      </c>
      <c r="J21" s="530" t="n">
        <v>1040</v>
      </c>
      <c r="K21" s="527" t="n">
        <v>1920</v>
      </c>
      <c r="L21" s="521" t="n">
        <v>1040</v>
      </c>
      <c r="M21" s="521" t="n">
        <v>1040</v>
      </c>
      <c r="N21" s="521" t="n">
        <v>1040</v>
      </c>
      <c r="O21" s="521" t="n">
        <v>1040</v>
      </c>
      <c r="S21" s="529">
        <f>+O21</f>
        <v/>
      </c>
      <c r="U21" s="294" t="n">
        <v>1040</v>
      </c>
    </row>
    <row r="22" ht="24.75" customHeight="1" s="275">
      <c r="A22" s="302" t="n">
        <v>43000182</v>
      </c>
      <c r="B22" s="303" t="inlineStr">
        <is>
          <t>NEENAN TRAVEL GROUP</t>
        </is>
      </c>
      <c r="C22" s="308" t="n">
        <v>0</v>
      </c>
      <c r="D22" s="521" t="n">
        <v>0</v>
      </c>
      <c r="E22" s="521" t="n">
        <v>0</v>
      </c>
      <c r="F22" s="521" t="n">
        <v>0</v>
      </c>
      <c r="G22" s="521" t="n">
        <v>0</v>
      </c>
      <c r="H22" s="521" t="n">
        <v>0</v>
      </c>
      <c r="I22" s="521" t="n">
        <v>0</v>
      </c>
      <c r="J22" s="521" t="n">
        <v>0</v>
      </c>
      <c r="K22" s="521" t="n">
        <v>0</v>
      </c>
      <c r="L22" s="521" t="n">
        <v>0</v>
      </c>
      <c r="M22" s="521" t="n">
        <v>0</v>
      </c>
      <c r="N22" s="521" t="n">
        <v>0</v>
      </c>
      <c r="O22" s="521" t="n">
        <v>0</v>
      </c>
    </row>
    <row r="23" ht="24.75" customHeight="1" s="275">
      <c r="A23" s="302" t="n">
        <v>43000184</v>
      </c>
      <c r="B23" s="303" t="inlineStr">
        <is>
          <t>EL SUR EXISTE,SL</t>
        </is>
      </c>
      <c r="C23" s="308" t="n">
        <v>323</v>
      </c>
      <c r="D23" s="521" t="n">
        <v>296</v>
      </c>
      <c r="E23" s="521" t="n">
        <v>296</v>
      </c>
      <c r="F23" s="521" t="n">
        <v>1041</v>
      </c>
      <c r="G23" s="523" t="n">
        <v>3671</v>
      </c>
      <c r="H23" s="524" t="n">
        <v>591</v>
      </c>
      <c r="I23" s="525" t="n">
        <v>931</v>
      </c>
      <c r="J23" s="526" t="n">
        <v>931</v>
      </c>
      <c r="K23" s="527" t="n">
        <v>271</v>
      </c>
      <c r="L23" s="521" t="n">
        <v>1541</v>
      </c>
      <c r="M23" s="521" t="n">
        <v>2871</v>
      </c>
      <c r="N23" s="524" t="n">
        <v>591</v>
      </c>
      <c r="O23" s="525" t="n">
        <v>571</v>
      </c>
      <c r="S23" s="529">
        <f>+O23</f>
        <v/>
      </c>
    </row>
    <row r="24" ht="24.75" customHeight="1" s="275">
      <c r="A24" s="302" t="n">
        <v>43000201</v>
      </c>
      <c r="B24" s="303" t="inlineStr">
        <is>
          <t>SAN RAMON HOTELES S.L.</t>
        </is>
      </c>
      <c r="C24" s="308" t="n">
        <v>0</v>
      </c>
      <c r="D24" s="521" t="n">
        <v>0</v>
      </c>
      <c r="E24" s="521" t="n">
        <v>0</v>
      </c>
      <c r="F24" s="521" t="n">
        <v>0</v>
      </c>
      <c r="G24" s="521" t="n">
        <v>0</v>
      </c>
      <c r="H24" s="524" t="n">
        <v>0</v>
      </c>
      <c r="I24" s="524" t="n">
        <v>0</v>
      </c>
      <c r="J24" s="524" t="n">
        <v>0</v>
      </c>
      <c r="K24" s="527" t="n">
        <v>0</v>
      </c>
      <c r="L24" s="527" t="n">
        <v>0</v>
      </c>
      <c r="M24" s="527" t="n">
        <v>0</v>
      </c>
      <c r="N24" s="527" t="n">
        <v>0</v>
      </c>
      <c r="O24" s="527" t="n">
        <v>0</v>
      </c>
    </row>
    <row r="25" ht="24.75" customHeight="1" s="275">
      <c r="A25" s="302" t="n">
        <v>43000203</v>
      </c>
      <c r="B25" s="303" t="inlineStr">
        <is>
          <t>GLENCOR GOLF</t>
        </is>
      </c>
      <c r="C25" s="308" t="n">
        <v>0</v>
      </c>
      <c r="D25" s="521" t="n">
        <v>0</v>
      </c>
      <c r="E25" s="521" t="n">
        <v>0</v>
      </c>
      <c r="F25" s="521" t="n">
        <v>0</v>
      </c>
      <c r="G25" s="521" t="n">
        <v>0</v>
      </c>
      <c r="H25" s="521" t="n">
        <v>0</v>
      </c>
      <c r="I25" s="521" t="n">
        <v>0</v>
      </c>
      <c r="J25" s="521" t="n">
        <v>0</v>
      </c>
      <c r="K25" s="527" t="n">
        <v>0</v>
      </c>
      <c r="L25" s="527" t="n">
        <v>0</v>
      </c>
      <c r="M25" s="527" t="n">
        <v>0</v>
      </c>
      <c r="N25" s="527" t="n">
        <v>0</v>
      </c>
      <c r="O25" s="527" t="n">
        <v>0</v>
      </c>
    </row>
    <row r="26" ht="24.75" customHeight="1" s="275">
      <c r="A26" s="302" t="n">
        <v>43000209</v>
      </c>
      <c r="B26" s="303" t="inlineStr">
        <is>
          <t>SOLENHOTELES PLAYA, S.L.</t>
        </is>
      </c>
      <c r="C26" s="308" t="n">
        <v>0</v>
      </c>
      <c r="D26" s="521" t="n">
        <v>0</v>
      </c>
      <c r="E26" s="521" t="n">
        <v>0</v>
      </c>
      <c r="F26" s="521" t="n">
        <v>0</v>
      </c>
      <c r="G26" s="521" t="n">
        <v>0</v>
      </c>
      <c r="H26" s="521" t="n">
        <v>0</v>
      </c>
      <c r="I26" s="521" t="n">
        <v>0</v>
      </c>
      <c r="J26" s="521" t="n">
        <v>0</v>
      </c>
      <c r="K26" s="521" t="n">
        <v>0</v>
      </c>
      <c r="L26" s="521" t="n">
        <v>0</v>
      </c>
      <c r="M26" s="521" t="n">
        <v>0</v>
      </c>
      <c r="N26" s="521" t="n">
        <v>0</v>
      </c>
      <c r="O26" s="521" t="n">
        <v>0</v>
      </c>
    </row>
    <row r="27" ht="24.75" customHeight="1" s="275">
      <c r="A27" s="302" t="n">
        <v>43000211</v>
      </c>
      <c r="B27" s="303" t="inlineStr">
        <is>
          <t>CASTEELS REALTY SL</t>
        </is>
      </c>
      <c r="C27" s="308" t="n">
        <v>0</v>
      </c>
      <c r="D27" s="521" t="n">
        <v>0</v>
      </c>
      <c r="E27" s="521" t="n">
        <v>0</v>
      </c>
      <c r="F27" s="521" t="n">
        <v>0</v>
      </c>
      <c r="G27" s="521" t="n">
        <v>0</v>
      </c>
      <c r="H27" s="521" t="n">
        <v>0</v>
      </c>
      <c r="I27" s="521" t="n">
        <v>0</v>
      </c>
      <c r="J27" s="521" t="n">
        <v>0</v>
      </c>
      <c r="K27" s="521" t="n">
        <v>0</v>
      </c>
      <c r="L27" s="521" t="n">
        <v>0</v>
      </c>
      <c r="M27" s="521" t="n">
        <v>0</v>
      </c>
      <c r="N27" s="521" t="n">
        <v>0</v>
      </c>
      <c r="O27" s="521" t="n">
        <v>0</v>
      </c>
    </row>
    <row r="28" ht="24.75" customHeight="1" s="275">
      <c r="A28" s="302" t="n">
        <v>43000222</v>
      </c>
      <c r="B28" s="303" t="inlineStr">
        <is>
          <t xml:space="preserve">AZMER </t>
        </is>
      </c>
      <c r="C28" s="308" t="n">
        <v>0</v>
      </c>
      <c r="D28" s="521" t="n">
        <v>0</v>
      </c>
      <c r="E28" s="521" t="n">
        <v>0</v>
      </c>
      <c r="F28" s="521" t="n">
        <v>0</v>
      </c>
      <c r="G28" s="521" t="n">
        <v>0</v>
      </c>
      <c r="H28" s="521" t="n">
        <v>0</v>
      </c>
      <c r="I28" s="521" t="n">
        <v>0</v>
      </c>
      <c r="J28" s="521" t="n">
        <v>0</v>
      </c>
      <c r="K28" s="526" t="n">
        <v>0</v>
      </c>
      <c r="L28" s="526" t="n">
        <v>0</v>
      </c>
      <c r="M28" s="526" t="n">
        <v>0</v>
      </c>
      <c r="N28" s="526" t="n">
        <v>0</v>
      </c>
      <c r="O28" s="526" t="n">
        <v>0</v>
      </c>
    </row>
    <row r="29" ht="24.75" customHeight="1" s="275">
      <c r="A29" s="302" t="n">
        <v>43000223</v>
      </c>
      <c r="B29" s="303" t="inlineStr">
        <is>
          <t>MVCI</t>
        </is>
      </c>
      <c r="C29" s="308" t="n">
        <v>361</v>
      </c>
      <c r="D29" s="521" t="n">
        <v>56</v>
      </c>
      <c r="E29" s="522" t="n">
        <v>206</v>
      </c>
      <c r="F29" s="522" t="n">
        <v>206</v>
      </c>
      <c r="G29" s="523" t="n">
        <v>301</v>
      </c>
      <c r="H29" s="521" t="n">
        <v>0</v>
      </c>
      <c r="I29" s="521" t="n">
        <v>340</v>
      </c>
      <c r="J29" s="521" t="n">
        <v>180</v>
      </c>
      <c r="K29" s="521" t="n">
        <v>180</v>
      </c>
      <c r="L29" s="521" t="n">
        <v>0</v>
      </c>
      <c r="M29" s="521" t="n">
        <v>325</v>
      </c>
      <c r="N29" s="521" t="n">
        <v>190</v>
      </c>
      <c r="O29" s="521" t="n">
        <v>180</v>
      </c>
      <c r="S29" s="529">
        <f>+O29</f>
        <v/>
      </c>
    </row>
    <row r="30" ht="24.75" customHeight="1" s="275">
      <c r="A30" s="302" t="n">
        <v>43000226</v>
      </c>
      <c r="B30" s="303" t="inlineStr">
        <is>
          <t>GOLFTIME BV NO USAR</t>
        </is>
      </c>
      <c r="C30" s="308" t="n">
        <v>-142</v>
      </c>
      <c r="D30" s="521" t="n">
        <v>-142</v>
      </c>
      <c r="E30" s="533" t="n">
        <v>-142</v>
      </c>
      <c r="F30" s="533" t="n">
        <v>-142</v>
      </c>
      <c r="G30" s="523" t="n">
        <v>-142</v>
      </c>
      <c r="H30" s="523" t="n">
        <v>-142</v>
      </c>
      <c r="I30" s="523" t="n">
        <v>-142</v>
      </c>
      <c r="J30" s="534" t="n">
        <v>-142</v>
      </c>
      <c r="K30" s="534" t="n">
        <v>-142</v>
      </c>
      <c r="L30" s="534" t="n">
        <v>-142</v>
      </c>
      <c r="M30" s="521" t="n">
        <v>158</v>
      </c>
      <c r="N30" s="521" t="n">
        <v>-142</v>
      </c>
      <c r="O30" s="521" t="n">
        <v>-142</v>
      </c>
      <c r="R30" s="520">
        <f>+O30</f>
        <v/>
      </c>
    </row>
    <row r="31" ht="24.75" customHeight="1" s="275">
      <c r="A31" s="302" t="n">
        <v>43000227</v>
      </c>
      <c r="B31" s="303" t="inlineStr">
        <is>
          <t>SUNSHINE GOLF TEE TIMES,S.L.</t>
        </is>
      </c>
      <c r="C31" s="308" t="n">
        <v>1414</v>
      </c>
      <c r="D31" s="521" t="n">
        <v>1629</v>
      </c>
      <c r="E31" s="533" t="n">
        <v>215</v>
      </c>
      <c r="F31" s="531" t="n">
        <v>920</v>
      </c>
      <c r="G31" s="523" t="n">
        <v>1625</v>
      </c>
      <c r="H31" s="535" t="n">
        <v>2570</v>
      </c>
      <c r="I31" s="536" t="n">
        <v>2730</v>
      </c>
      <c r="J31" s="534" t="n">
        <v>1080</v>
      </c>
      <c r="K31" s="534" t="n">
        <v>1080</v>
      </c>
      <c r="L31" s="521" t="n">
        <v>1905</v>
      </c>
      <c r="M31" s="521" t="n">
        <v>22865</v>
      </c>
      <c r="N31" s="537" t="n">
        <v>5415</v>
      </c>
      <c r="O31" s="524" t="n">
        <v>6775</v>
      </c>
      <c r="P31" s="320" t="n"/>
      <c r="Q31" s="320" t="n"/>
      <c r="R31" s="520" t="n"/>
      <c r="S31" s="529">
        <f>+O31</f>
        <v/>
      </c>
    </row>
    <row r="32" ht="24.75" customHeight="1" s="275">
      <c r="A32" s="302" t="n">
        <v>43000243</v>
      </c>
      <c r="B32" s="303" t="inlineStr">
        <is>
          <t>RSB GOLF RELATIONS S.L</t>
        </is>
      </c>
      <c r="C32" s="308" t="n">
        <v>1455.5</v>
      </c>
      <c r="D32" s="519" t="n">
        <v>1455.5</v>
      </c>
      <c r="E32" s="533" t="n">
        <v>1455.5</v>
      </c>
      <c r="F32" s="531" t="n">
        <v>1455.5</v>
      </c>
      <c r="G32" s="523" t="n">
        <v>1855.5</v>
      </c>
      <c r="H32" s="535" t="n">
        <v>1455.5</v>
      </c>
      <c r="I32" s="535" t="n">
        <v>1455.5</v>
      </c>
      <c r="J32" s="534" t="n">
        <v>1455.5</v>
      </c>
      <c r="K32" s="534" t="n">
        <v>1455.5</v>
      </c>
      <c r="L32" s="534" t="n">
        <v>1455.5</v>
      </c>
      <c r="M32" s="534" t="n">
        <v>1455.5</v>
      </c>
      <c r="N32" s="537" t="n">
        <v>1455.5</v>
      </c>
      <c r="O32" s="537" t="n">
        <v>1455.5</v>
      </c>
      <c r="P32" s="320" t="n"/>
      <c r="Q32" s="320" t="n"/>
      <c r="R32" s="520" t="n"/>
      <c r="S32" s="529">
        <f>+O32</f>
        <v/>
      </c>
      <c r="U32" s="294" t="n">
        <v>1455</v>
      </c>
    </row>
    <row r="33" ht="24.75" customHeight="1" s="275">
      <c r="A33" s="302" t="n">
        <v>43000245</v>
      </c>
      <c r="B33" s="303" t="inlineStr">
        <is>
          <t>HOLE IN ONE</t>
        </is>
      </c>
      <c r="C33" s="308" t="n">
        <v>-2027</v>
      </c>
      <c r="D33" s="519" t="n">
        <v>-3277</v>
      </c>
      <c r="E33" s="533" t="n">
        <v>-3147</v>
      </c>
      <c r="F33" s="531" t="n">
        <v>-2087</v>
      </c>
      <c r="G33" s="523" t="n">
        <v>-2027</v>
      </c>
      <c r="H33" s="535" t="n">
        <v>-2027</v>
      </c>
      <c r="I33" s="535" t="n">
        <v>-2027</v>
      </c>
      <c r="J33" s="534" t="n">
        <v>-2027</v>
      </c>
      <c r="K33" s="534" t="n">
        <v>-2027</v>
      </c>
      <c r="L33" s="534" t="n">
        <v>-2027</v>
      </c>
      <c r="M33" s="538" t="n">
        <v>-2754</v>
      </c>
      <c r="N33" s="537" t="n">
        <v>-2027</v>
      </c>
      <c r="O33" s="524" t="n">
        <v>-2165</v>
      </c>
      <c r="P33" s="320" t="n"/>
      <c r="Q33" s="320" t="n"/>
      <c r="R33" s="520">
        <f>+O33</f>
        <v/>
      </c>
    </row>
    <row r="34" ht="24.75" customHeight="1" s="275">
      <c r="A34" s="302" t="n">
        <v>43000260</v>
      </c>
      <c r="B34" s="303" t="inlineStr">
        <is>
          <t>HOTEL CAMPOS DE GUADALMINA, (BARCELO)</t>
        </is>
      </c>
      <c r="C34" s="308" t="n">
        <v>0</v>
      </c>
      <c r="D34" s="521" t="n">
        <v>0</v>
      </c>
      <c r="E34" s="522" t="n">
        <v>0</v>
      </c>
      <c r="F34" s="521" t="n">
        <v>0</v>
      </c>
      <c r="G34" s="523" t="n">
        <v>360</v>
      </c>
      <c r="H34" s="535" t="n">
        <v>360</v>
      </c>
      <c r="I34" s="524" t="n">
        <v>-20</v>
      </c>
      <c r="J34" s="534" t="n">
        <v>-20</v>
      </c>
      <c r="K34" s="527" t="n">
        <v>100</v>
      </c>
      <c r="L34" s="528" t="n">
        <v>-20</v>
      </c>
      <c r="M34" s="538" t="n">
        <v>70</v>
      </c>
      <c r="N34" s="537" t="n">
        <v>70</v>
      </c>
      <c r="O34" s="524" t="n">
        <v>-20</v>
      </c>
      <c r="P34" s="320" t="n"/>
      <c r="Q34" s="320" t="n"/>
      <c r="R34" s="520">
        <f>+O34</f>
        <v/>
      </c>
    </row>
    <row r="35" ht="24.75" customHeight="1" s="275">
      <c r="A35" s="302" t="n">
        <v>43000265</v>
      </c>
      <c r="B35" s="303" t="inlineStr">
        <is>
          <t>ANJOCA ANDALUCIA S.A.(HOTEL ELBA)</t>
        </is>
      </c>
      <c r="C35" s="308" t="n">
        <v>7251</v>
      </c>
      <c r="D35" s="519" t="n">
        <v>3662</v>
      </c>
      <c r="E35" s="533" t="n">
        <v>2526</v>
      </c>
      <c r="F35" s="531" t="n">
        <v>4310</v>
      </c>
      <c r="G35" s="523" t="n">
        <v>8540</v>
      </c>
      <c r="H35" s="535" t="n">
        <v>9890</v>
      </c>
      <c r="I35" s="525" t="n">
        <v>1750</v>
      </c>
      <c r="J35" s="534" t="n">
        <v>1990</v>
      </c>
      <c r="K35" s="539" t="n">
        <v>640</v>
      </c>
      <c r="L35" s="528" t="n">
        <v>1230</v>
      </c>
      <c r="M35" s="538" t="n">
        <v>3867</v>
      </c>
      <c r="N35" s="537" t="n">
        <v>7647</v>
      </c>
      <c r="O35" s="525" t="n">
        <v>4260</v>
      </c>
      <c r="P35" s="320" t="n"/>
      <c r="Q35" s="320" t="n"/>
      <c r="R35" s="520" t="n"/>
      <c r="S35" s="529">
        <f>+O35</f>
        <v/>
      </c>
    </row>
    <row r="36" ht="24.75" customHeight="1" s="275">
      <c r="A36" s="302" t="n">
        <v>43000266</v>
      </c>
      <c r="B36" s="303" t="inlineStr">
        <is>
          <t>PAR 1 GOLF SERVICE, SEPPO LUKKARI, S.L.</t>
        </is>
      </c>
      <c r="C36" s="308" t="n">
        <v>625</v>
      </c>
      <c r="D36" s="519" t="n">
        <v>625</v>
      </c>
      <c r="E36" s="533" t="n">
        <v>625</v>
      </c>
      <c r="F36" s="531" t="n">
        <v>625</v>
      </c>
      <c r="G36" s="523" t="n">
        <v>625</v>
      </c>
      <c r="H36" s="535" t="n">
        <v>625</v>
      </c>
      <c r="I36" s="525" t="n">
        <v>625</v>
      </c>
      <c r="J36" s="534" t="n">
        <v>625</v>
      </c>
      <c r="K36" s="539" t="n">
        <v>625</v>
      </c>
      <c r="L36" s="528" t="n">
        <v>625</v>
      </c>
      <c r="M36" s="538" t="n">
        <v>625</v>
      </c>
      <c r="N36" s="537" t="n">
        <v>625</v>
      </c>
      <c r="O36" s="525" t="n">
        <v>625</v>
      </c>
      <c r="P36" s="320" t="n"/>
      <c r="Q36" s="320" t="n"/>
      <c r="R36" s="520" t="n"/>
      <c r="S36" s="529">
        <f>+O36</f>
        <v/>
      </c>
      <c r="U36" s="294" t="n">
        <v>625</v>
      </c>
    </row>
    <row r="37" ht="24.75" customHeight="1" s="275">
      <c r="A37" s="302" t="n">
        <v>43000275</v>
      </c>
      <c r="B37" s="303" t="inlineStr">
        <is>
          <t>COSTALESSGOLF</t>
        </is>
      </c>
      <c r="C37" s="308" t="n">
        <v>2472.01</v>
      </c>
      <c r="D37" s="519" t="n">
        <v>2642.01</v>
      </c>
      <c r="E37" s="533" t="n">
        <v>-1068.99</v>
      </c>
      <c r="F37" s="531" t="n">
        <v>-2508.99</v>
      </c>
      <c r="G37" s="523" t="n">
        <v>31.0100000000002</v>
      </c>
      <c r="H37" s="535" t="n">
        <v>-202</v>
      </c>
      <c r="I37" s="525" t="n">
        <v>-170</v>
      </c>
      <c r="J37" s="526" t="n">
        <v>0</v>
      </c>
      <c r="K37" s="539" t="n">
        <v>170</v>
      </c>
      <c r="L37" s="528" t="n">
        <v>-4360</v>
      </c>
      <c r="M37" s="538" t="n">
        <v>-202</v>
      </c>
      <c r="N37" s="537" t="n">
        <v>-246</v>
      </c>
      <c r="O37" s="525" t="n">
        <v>-397</v>
      </c>
      <c r="P37" s="320" t="n"/>
      <c r="Q37" s="320" t="n"/>
      <c r="R37" s="520">
        <f>+O37</f>
        <v/>
      </c>
    </row>
    <row r="38" ht="24.75" customHeight="1" s="275">
      <c r="A38" s="302" t="n">
        <v>43000278</v>
      </c>
      <c r="B38" s="303" t="inlineStr">
        <is>
          <t>H10 ESTEPONA PALACE</t>
        </is>
      </c>
      <c r="C38" s="308" t="n">
        <v>0</v>
      </c>
      <c r="D38" s="521" t="n">
        <v>0</v>
      </c>
      <c r="E38" s="533" t="n">
        <v>115</v>
      </c>
      <c r="F38" s="531" t="n">
        <v>455</v>
      </c>
      <c r="G38" s="523" t="n">
        <v>455</v>
      </c>
      <c r="H38" s="535" t="n">
        <v>486</v>
      </c>
      <c r="I38" s="524" t="n">
        <v>486</v>
      </c>
      <c r="J38" s="526" t="n">
        <v>0</v>
      </c>
      <c r="K38" s="527" t="n">
        <v>0</v>
      </c>
      <c r="L38" s="528" t="n">
        <v>150</v>
      </c>
      <c r="M38" s="528" t="n">
        <v>150</v>
      </c>
      <c r="N38" s="528" t="n">
        <v>150</v>
      </c>
      <c r="O38" s="528" t="n">
        <v>150</v>
      </c>
      <c r="P38" s="320" t="n"/>
      <c r="Q38" s="320" t="n"/>
      <c r="R38" s="520" t="n"/>
      <c r="S38" s="529">
        <f>+O38</f>
        <v/>
      </c>
    </row>
    <row r="39" ht="24.75" customHeight="1" s="275">
      <c r="A39" s="302" t="n">
        <v>43000292</v>
      </c>
      <c r="B39" s="303" t="inlineStr">
        <is>
          <t>FAIRWAY GOLFREISEN</t>
        </is>
      </c>
      <c r="C39" s="308" t="n">
        <v>-112</v>
      </c>
      <c r="D39" s="521" t="n">
        <v>-112</v>
      </c>
      <c r="E39" s="533" t="n">
        <v>-112</v>
      </c>
      <c r="F39" s="531" t="n">
        <v>-112</v>
      </c>
      <c r="G39" s="523" t="n">
        <v>-112</v>
      </c>
      <c r="H39" s="535" t="n">
        <v>-112</v>
      </c>
      <c r="I39" s="535" t="n">
        <v>-112</v>
      </c>
      <c r="J39" s="534" t="n">
        <v>-112</v>
      </c>
      <c r="K39" s="534" t="n">
        <v>-112</v>
      </c>
      <c r="L39" s="528" t="n">
        <v>-112</v>
      </c>
      <c r="M39" s="528" t="n">
        <v>-112</v>
      </c>
      <c r="N39" s="528" t="n">
        <v>-112</v>
      </c>
      <c r="O39" s="528" t="n">
        <v>-112</v>
      </c>
      <c r="P39" s="320" t="n"/>
      <c r="Q39" s="320" t="n"/>
      <c r="R39" s="520">
        <f>+O39</f>
        <v/>
      </c>
    </row>
    <row r="40" ht="24.75" customHeight="1" s="275">
      <c r="A40" s="302" t="n">
        <v>43000301</v>
      </c>
      <c r="B40" s="303" t="inlineStr">
        <is>
          <t>A GOLFING EXPERIENCE</t>
        </is>
      </c>
      <c r="C40" s="308" t="n">
        <v>40</v>
      </c>
      <c r="D40" s="521" t="n">
        <v>40</v>
      </c>
      <c r="E40" s="533" t="n">
        <v>40</v>
      </c>
      <c r="F40" s="531" t="n">
        <v>40</v>
      </c>
      <c r="G40" s="523" t="n">
        <v>-140</v>
      </c>
      <c r="H40" s="523" t="n">
        <v>-140</v>
      </c>
      <c r="I40" s="523" t="n">
        <v>-140</v>
      </c>
      <c r="J40" s="534" t="n">
        <v>-140</v>
      </c>
      <c r="K40" s="534" t="n">
        <v>-140</v>
      </c>
      <c r="L40" s="528" t="n">
        <v>-140</v>
      </c>
      <c r="M40" s="528" t="n">
        <v>-140</v>
      </c>
      <c r="N40" s="528" t="n">
        <v>-140</v>
      </c>
      <c r="O40" s="528" t="n">
        <v>-140</v>
      </c>
      <c r="P40" s="320" t="n"/>
      <c r="Q40" s="320" t="n"/>
      <c r="R40" s="520">
        <f>+O40</f>
        <v/>
      </c>
    </row>
    <row r="41" ht="24.75" customHeight="1" s="275">
      <c r="A41" s="302" t="n">
        <v>43000306</v>
      </c>
      <c r="B41" s="303" t="inlineStr">
        <is>
          <t>GOLF CHEKIN LDA-JUSTTEETIMES</t>
        </is>
      </c>
      <c r="C41" s="304" t="n">
        <v>0</v>
      </c>
      <c r="D41" s="521" t="n">
        <v>0</v>
      </c>
      <c r="E41" s="521" t="n">
        <v>0</v>
      </c>
      <c r="F41" s="521" t="n">
        <v>0</v>
      </c>
      <c r="G41" s="523" t="n">
        <v>1200</v>
      </c>
      <c r="H41" s="524" t="n">
        <v>1400</v>
      </c>
      <c r="I41" s="524" t="n">
        <v>1562</v>
      </c>
      <c r="J41" s="534" t="n">
        <v>130</v>
      </c>
      <c r="K41" s="534" t="n">
        <v>130</v>
      </c>
      <c r="L41" s="528" t="n">
        <v>130</v>
      </c>
      <c r="M41" s="521" t="n">
        <v>330</v>
      </c>
      <c r="N41" s="521" t="n">
        <v>330</v>
      </c>
      <c r="O41" s="524" t="n">
        <v>720</v>
      </c>
      <c r="P41" s="320" t="n"/>
      <c r="Q41" s="320" t="n"/>
      <c r="R41" s="520" t="n"/>
      <c r="S41" s="529">
        <f>+O41</f>
        <v/>
      </c>
    </row>
    <row r="42" ht="24.75" customHeight="1" s="275">
      <c r="A42" s="302" t="n">
        <v>43000308</v>
      </c>
      <c r="B42" s="303" t="inlineStr">
        <is>
          <t>EVENTS SRO</t>
        </is>
      </c>
      <c r="C42" s="304" t="n">
        <v>0</v>
      </c>
      <c r="D42" s="521" t="n">
        <v>0</v>
      </c>
      <c r="E42" s="521" t="n">
        <v>0</v>
      </c>
      <c r="F42" s="521" t="n">
        <v>0</v>
      </c>
      <c r="G42" s="521" t="n">
        <v>0</v>
      </c>
      <c r="H42" s="521" t="n">
        <v>0</v>
      </c>
      <c r="I42" s="521" t="n">
        <v>0</v>
      </c>
      <c r="J42" s="530" t="n">
        <v>0</v>
      </c>
      <c r="K42" s="530" t="n">
        <v>0</v>
      </c>
      <c r="L42" s="530" t="n">
        <v>0</v>
      </c>
      <c r="M42" s="530" t="n">
        <v>0</v>
      </c>
      <c r="N42" s="530" t="n">
        <v>0</v>
      </c>
      <c r="O42" s="521" t="n">
        <v>-207</v>
      </c>
      <c r="P42" s="320" t="n"/>
      <c r="Q42" s="320" t="n"/>
      <c r="R42" s="520">
        <f>+O42</f>
        <v/>
      </c>
    </row>
    <row r="43" ht="24.75" customHeight="1" s="275">
      <c r="A43" s="302" t="n">
        <v>43000315</v>
      </c>
      <c r="B43" s="303" t="inlineStr">
        <is>
          <t>CLUB DE GOLF DINAMARCA</t>
        </is>
      </c>
      <c r="C43" s="304" t="n">
        <v>0</v>
      </c>
      <c r="D43" s="521" t="n">
        <v>0</v>
      </c>
      <c r="E43" s="521" t="n">
        <v>0</v>
      </c>
      <c r="F43" s="521" t="n">
        <v>-3770</v>
      </c>
      <c r="G43" s="521" t="n">
        <v>-3770</v>
      </c>
      <c r="H43" s="521" t="n">
        <v>-3770</v>
      </c>
      <c r="I43" s="521" t="n">
        <v>-3770</v>
      </c>
      <c r="J43" s="521" t="n">
        <v>-3770</v>
      </c>
      <c r="K43" s="530" t="n">
        <v>0</v>
      </c>
      <c r="L43" s="530" t="n">
        <v>0</v>
      </c>
      <c r="M43" s="530" t="n">
        <v>0</v>
      </c>
      <c r="N43" s="530" t="n">
        <v>0</v>
      </c>
      <c r="O43" s="530" t="n">
        <v>0</v>
      </c>
      <c r="P43" s="320" t="n"/>
      <c r="Q43" s="320" t="n"/>
      <c r="R43" s="520" t="n"/>
    </row>
    <row r="44" ht="24.75" customHeight="1" s="275">
      <c r="A44" s="302" t="n">
        <v>43000319</v>
      </c>
      <c r="B44" s="303" t="inlineStr">
        <is>
          <t>ALOTUR GESTION SL-HOTEL LAS MIMOSAS</t>
        </is>
      </c>
      <c r="C44" s="304" t="n">
        <v>0</v>
      </c>
      <c r="D44" s="521" t="n">
        <v>0</v>
      </c>
      <c r="E44" s="521" t="n">
        <v>0</v>
      </c>
      <c r="F44" s="521" t="n">
        <v>0</v>
      </c>
      <c r="G44" s="521" t="n">
        <v>0</v>
      </c>
      <c r="H44" s="521" t="n">
        <v>0</v>
      </c>
      <c r="I44" s="521" t="n">
        <v>0</v>
      </c>
      <c r="J44" s="521" t="n">
        <v>0</v>
      </c>
      <c r="K44" s="530" t="n">
        <v>0</v>
      </c>
      <c r="L44" s="530" t="n">
        <v>0</v>
      </c>
      <c r="M44" s="530" t="n">
        <v>0</v>
      </c>
      <c r="N44" s="530" t="n">
        <v>0</v>
      </c>
      <c r="O44" s="530" t="n">
        <v>0</v>
      </c>
      <c r="P44" s="320" t="n"/>
      <c r="Q44" s="320" t="n"/>
      <c r="R44" s="520" t="n"/>
    </row>
    <row r="45" ht="24.75" customHeight="1" s="275">
      <c r="A45" s="302" t="n">
        <v>43000320</v>
      </c>
      <c r="B45" s="303" t="inlineStr">
        <is>
          <t>REAL FEDFERACION ANDALUZA DE GOLF</t>
        </is>
      </c>
      <c r="C45" s="304" t="n">
        <v>0</v>
      </c>
      <c r="D45" s="521" t="n">
        <v>0</v>
      </c>
      <c r="E45" s="521" t="n">
        <v>0</v>
      </c>
      <c r="F45" s="521" t="n">
        <v>0</v>
      </c>
      <c r="G45" s="521" t="n">
        <v>0</v>
      </c>
      <c r="H45" s="521" t="n">
        <v>0</v>
      </c>
      <c r="I45" s="521" t="n">
        <v>0</v>
      </c>
      <c r="J45" s="521" t="n">
        <v>0</v>
      </c>
      <c r="K45" s="530" t="n">
        <v>0</v>
      </c>
      <c r="L45" s="530" t="n">
        <v>0</v>
      </c>
      <c r="M45" s="530" t="n">
        <v>0</v>
      </c>
      <c r="N45" s="530" t="n">
        <v>0</v>
      </c>
      <c r="O45" s="530" t="n">
        <v>0</v>
      </c>
      <c r="P45" s="320" t="n"/>
      <c r="Q45" s="320" t="n"/>
      <c r="R45" s="520" t="n"/>
    </row>
    <row r="46" ht="24.75" customHeight="1" s="275">
      <c r="A46" s="302" t="n">
        <v>43000322</v>
      </c>
      <c r="B46" s="303" t="inlineStr">
        <is>
          <t>VIAJES DIVERSION TOURS SL</t>
        </is>
      </c>
      <c r="C46" s="304" t="n">
        <v>-506</v>
      </c>
      <c r="D46" s="521" t="n">
        <v>-506</v>
      </c>
      <c r="E46" s="521" t="n">
        <v>-506</v>
      </c>
      <c r="F46" s="521" t="n">
        <v>-506</v>
      </c>
      <c r="G46" s="521" t="n">
        <v>-506</v>
      </c>
      <c r="H46" s="521" t="n">
        <v>-506</v>
      </c>
      <c r="I46" s="521" t="n">
        <v>-506</v>
      </c>
      <c r="J46" s="534" t="n">
        <v>-401</v>
      </c>
      <c r="K46" s="534" t="n">
        <v>-401</v>
      </c>
      <c r="L46" s="521" t="n">
        <v>-501</v>
      </c>
      <c r="M46" s="521" t="n">
        <v>-401</v>
      </c>
      <c r="N46" s="521" t="n">
        <v>-401</v>
      </c>
      <c r="O46" s="521" t="n">
        <v>-401</v>
      </c>
      <c r="P46" s="320" t="n"/>
      <c r="Q46" s="320" t="n"/>
      <c r="R46" s="520">
        <f>+O46</f>
        <v/>
      </c>
    </row>
    <row r="47" ht="24.75" customHeight="1" s="275">
      <c r="A47" s="315" t="n">
        <v>43000323</v>
      </c>
      <c r="B47" s="316" t="inlineStr">
        <is>
          <t>PLAYA DE SAN RAMON SL (AMARE BEACH)</t>
        </is>
      </c>
      <c r="C47" s="304" t="n">
        <v>-1314</v>
      </c>
      <c r="D47" s="521" t="n">
        <v>-1314</v>
      </c>
      <c r="E47" s="533" t="n">
        <v>-126</v>
      </c>
      <c r="F47" s="533" t="n">
        <v>-126</v>
      </c>
      <c r="G47" s="533" t="n">
        <v>-126</v>
      </c>
      <c r="H47" s="533" t="n">
        <v>-126</v>
      </c>
      <c r="I47" s="533" t="n">
        <v>-126</v>
      </c>
      <c r="J47" s="534" t="n">
        <v>-126</v>
      </c>
      <c r="K47" s="534" t="n">
        <v>-126</v>
      </c>
      <c r="L47" s="534" t="n">
        <v>-126</v>
      </c>
      <c r="M47" s="534" t="n">
        <v>-126</v>
      </c>
      <c r="N47" s="534" t="n">
        <v>-126</v>
      </c>
      <c r="O47" s="534" t="n">
        <v>-126</v>
      </c>
      <c r="P47" s="320" t="n"/>
      <c r="Q47" s="320" t="n"/>
      <c r="R47" s="520">
        <f>+O47</f>
        <v/>
      </c>
    </row>
    <row r="48" ht="24.75" customHeight="1" s="275">
      <c r="A48" s="302" t="n">
        <v>43000324</v>
      </c>
      <c r="B48" s="303" t="inlineStr">
        <is>
          <t>GLOBAL SPORT HOLIDAY SL SPAIN ESS</t>
        </is>
      </c>
      <c r="C48" s="304" t="n">
        <v>-745</v>
      </c>
      <c r="D48" s="521" t="n">
        <v>-155</v>
      </c>
      <c r="E48" s="533" t="n">
        <v>-155</v>
      </c>
      <c r="F48" s="533" t="n">
        <v>-155</v>
      </c>
      <c r="G48" s="533" t="n">
        <v>-155</v>
      </c>
      <c r="H48" s="533" t="n">
        <v>-155</v>
      </c>
      <c r="I48" s="533" t="n">
        <v>-155</v>
      </c>
      <c r="J48" s="534" t="n">
        <v>-155</v>
      </c>
      <c r="K48" s="534" t="n">
        <v>-155</v>
      </c>
      <c r="L48" s="534" t="n">
        <v>-155</v>
      </c>
      <c r="M48" s="534" t="n">
        <v>-155</v>
      </c>
      <c r="N48" s="534" t="n">
        <v>-155</v>
      </c>
      <c r="O48" s="534" t="n">
        <v>-155</v>
      </c>
      <c r="P48" s="320" t="n"/>
      <c r="Q48" s="320" t="n"/>
      <c r="R48" s="520">
        <f>+O48</f>
        <v/>
      </c>
    </row>
    <row r="49" ht="24.75" customHeight="1" s="275">
      <c r="A49" s="302" t="n">
        <v>43000325</v>
      </c>
      <c r="B49" s="303" t="inlineStr">
        <is>
          <t>FITIN ENTERPRISES SL</t>
        </is>
      </c>
      <c r="C49" s="304" t="n">
        <v>186</v>
      </c>
      <c r="D49" s="521" t="n">
        <v>186</v>
      </c>
      <c r="E49" s="533" t="n">
        <v>-4</v>
      </c>
      <c r="F49" s="531" t="n">
        <v>796</v>
      </c>
      <c r="G49" s="523" t="n">
        <v>396</v>
      </c>
      <c r="H49" s="524" t="n">
        <v>1044</v>
      </c>
      <c r="I49" s="536" t="n">
        <v>564</v>
      </c>
      <c r="J49" s="534" t="n">
        <v>564</v>
      </c>
      <c r="K49" s="534" t="n">
        <v>564</v>
      </c>
      <c r="L49" s="534" t="n">
        <v>564</v>
      </c>
      <c r="M49" s="538" t="n">
        <v>664</v>
      </c>
      <c r="N49" s="538" t="n">
        <v>664</v>
      </c>
      <c r="O49" s="524" t="n">
        <v>564</v>
      </c>
      <c r="P49" s="320" t="n"/>
      <c r="Q49" s="320" t="n"/>
      <c r="R49" s="520" t="n"/>
      <c r="S49" s="529">
        <f>+O49</f>
        <v/>
      </c>
      <c r="U49" s="294" t="n">
        <v>564</v>
      </c>
    </row>
    <row r="50" ht="24.75" customHeight="1" s="275">
      <c r="A50" s="302" t="n">
        <v>43000326</v>
      </c>
      <c r="B50" s="303" t="inlineStr">
        <is>
          <t>INV Y EXPLT TURISTICAS SA</t>
        </is>
      </c>
      <c r="C50" s="304" t="n">
        <v>1074</v>
      </c>
      <c r="D50" s="521" t="n">
        <v>1074</v>
      </c>
      <c r="E50" s="533" t="n">
        <v>258</v>
      </c>
      <c r="F50" s="531" t="n">
        <v>258</v>
      </c>
      <c r="G50" s="523" t="n">
        <v>1018</v>
      </c>
      <c r="H50" s="524" t="n">
        <v>1160</v>
      </c>
      <c r="I50" s="536" t="n">
        <v>1160</v>
      </c>
      <c r="J50" s="534" t="n">
        <v>546</v>
      </c>
      <c r="K50" s="534" t="n">
        <v>546</v>
      </c>
      <c r="L50" s="521" t="n">
        <v>686</v>
      </c>
      <c r="M50" s="538" t="n">
        <v>1406</v>
      </c>
      <c r="N50" s="538" t="n">
        <v>1406</v>
      </c>
      <c r="O50" s="524" t="n">
        <v>1406</v>
      </c>
      <c r="P50" s="320" t="n"/>
      <c r="Q50" s="320" t="n"/>
      <c r="R50" s="520" t="n"/>
      <c r="S50" s="529">
        <f>+O50</f>
        <v/>
      </c>
    </row>
    <row r="51" ht="24.75" customHeight="1" s="275">
      <c r="A51" s="302" t="n">
        <v>43000327</v>
      </c>
      <c r="B51" s="303" t="inlineStr">
        <is>
          <t>GOLF AND TRAVEL AG</t>
        </is>
      </c>
      <c r="C51" s="304" t="n">
        <v>0</v>
      </c>
      <c r="D51" s="521" t="n">
        <v>0</v>
      </c>
      <c r="E51" s="522" t="n">
        <v>0</v>
      </c>
      <c r="F51" s="522" t="n">
        <v>0</v>
      </c>
      <c r="G51" s="522" t="n">
        <v>0</v>
      </c>
      <c r="H51" s="521" t="n">
        <v>0</v>
      </c>
      <c r="I51" s="521" t="n">
        <v>0</v>
      </c>
      <c r="J51" s="521" t="n">
        <v>0</v>
      </c>
      <c r="K51" s="521" t="n">
        <v>0</v>
      </c>
      <c r="L51" s="521" t="n">
        <v>0</v>
      </c>
      <c r="M51" s="521" t="n">
        <v>0</v>
      </c>
      <c r="N51" s="521" t="n">
        <v>0</v>
      </c>
      <c r="O51" s="521" t="n">
        <v>0</v>
      </c>
      <c r="P51" s="320" t="n"/>
      <c r="Q51" s="320" t="n"/>
      <c r="R51" s="520" t="n"/>
    </row>
    <row r="52" ht="24.75" customHeight="1" s="275">
      <c r="A52" s="302" t="n">
        <v>43000328</v>
      </c>
      <c r="B52" s="303" t="inlineStr">
        <is>
          <t>LOMALLE SL</t>
        </is>
      </c>
      <c r="C52" s="308" t="n">
        <v>1624</v>
      </c>
      <c r="D52" s="521" t="n">
        <v>744</v>
      </c>
      <c r="E52" s="522" t="n">
        <v>0</v>
      </c>
      <c r="F52" s="521" t="n">
        <v>840</v>
      </c>
      <c r="G52" s="521" t="n">
        <v>1585</v>
      </c>
      <c r="H52" s="521" t="n">
        <v>0</v>
      </c>
      <c r="I52" s="521" t="n">
        <v>0</v>
      </c>
      <c r="J52" s="521" t="n">
        <v>0</v>
      </c>
      <c r="K52" s="521" t="n">
        <v>0</v>
      </c>
      <c r="L52" s="521" t="n">
        <v>825</v>
      </c>
      <c r="M52" s="521" t="n">
        <v>285</v>
      </c>
      <c r="N52" s="521" t="n">
        <v>0</v>
      </c>
      <c r="O52" s="521" t="n">
        <v>160</v>
      </c>
      <c r="S52" s="529">
        <f>+O52</f>
        <v/>
      </c>
    </row>
    <row r="53" ht="24.75" customHeight="1" s="275">
      <c r="A53" s="302" t="n">
        <v>43000329</v>
      </c>
      <c r="B53" s="303" t="inlineStr">
        <is>
          <t>IKOS ANDALUSIA SL</t>
        </is>
      </c>
      <c r="C53" s="308" t="n">
        <v>0</v>
      </c>
      <c r="D53" s="521" t="n">
        <v>0</v>
      </c>
      <c r="E53" s="521" t="n">
        <v>0</v>
      </c>
      <c r="F53" s="521" t="n">
        <v>0</v>
      </c>
      <c r="G53" s="521" t="n">
        <v>820</v>
      </c>
      <c r="H53" s="521" t="n">
        <v>820</v>
      </c>
      <c r="I53" s="521" t="n">
        <v>0</v>
      </c>
      <c r="J53" s="521" t="n">
        <v>0</v>
      </c>
      <c r="K53" s="521" t="n">
        <v>0</v>
      </c>
      <c r="L53" s="521" t="n">
        <v>240</v>
      </c>
      <c r="M53" s="521" t="n">
        <v>0</v>
      </c>
      <c r="N53" s="521" t="n">
        <v>0</v>
      </c>
      <c r="O53" s="521" t="n"/>
    </row>
    <row r="54" ht="24.75" customHeight="1" s="275">
      <c r="A54" s="302" t="n">
        <v>43000330</v>
      </c>
      <c r="B54" s="303" t="inlineStr">
        <is>
          <t>ALPHA GOLF TOURS</t>
        </is>
      </c>
      <c r="C54" s="308" t="n">
        <v>-12</v>
      </c>
      <c r="D54" s="521" t="n">
        <v>-12</v>
      </c>
      <c r="E54" s="521" t="n">
        <v>-12</v>
      </c>
      <c r="F54" s="521" t="n">
        <v>-12</v>
      </c>
      <c r="G54" s="521" t="n">
        <v>-12</v>
      </c>
      <c r="H54" s="521" t="n">
        <v>-12</v>
      </c>
      <c r="I54" s="521" t="n">
        <v>-12</v>
      </c>
      <c r="J54" s="521" t="n">
        <v>-12</v>
      </c>
      <c r="K54" s="521" t="n">
        <v>-12</v>
      </c>
      <c r="L54" s="521" t="n">
        <v>-12</v>
      </c>
      <c r="M54" s="521" t="n">
        <v>-12</v>
      </c>
      <c r="N54" s="521" t="n">
        <v>-12</v>
      </c>
      <c r="O54" s="521" t="n">
        <v>-12</v>
      </c>
      <c r="R54" s="520">
        <f>+O54</f>
        <v/>
      </c>
    </row>
    <row r="55" ht="24.75" customHeight="1" s="275">
      <c r="A55" s="302" t="n">
        <v>43000332</v>
      </c>
      <c r="B55" s="303" t="inlineStr">
        <is>
          <t>BARRY GILL GOLF IN THE SUN</t>
        </is>
      </c>
      <c r="C55" s="308" t="n">
        <v>0</v>
      </c>
      <c r="D55" s="521" t="n">
        <v>0</v>
      </c>
      <c r="E55" s="521" t="n">
        <v>0</v>
      </c>
      <c r="F55" s="521" t="n">
        <v>0</v>
      </c>
      <c r="G55" s="521" t="n">
        <v>0</v>
      </c>
      <c r="H55" s="521" t="n">
        <v>0</v>
      </c>
      <c r="I55" s="521" t="n">
        <v>0</v>
      </c>
      <c r="J55" s="521" t="n">
        <v>0</v>
      </c>
      <c r="K55" s="521" t="n">
        <v>0</v>
      </c>
      <c r="L55" s="521" t="n">
        <v>0</v>
      </c>
      <c r="M55" s="521" t="n">
        <v>0</v>
      </c>
      <c r="N55" s="521" t="n">
        <v>0</v>
      </c>
      <c r="O55" s="521" t="n">
        <v>0</v>
      </c>
    </row>
    <row r="56" ht="24.75" customHeight="1" s="275">
      <c r="A56" s="302" t="n">
        <v>43000333</v>
      </c>
      <c r="B56" s="303" t="inlineStr">
        <is>
          <t>ITALIA GOLF AND MORE</t>
        </is>
      </c>
      <c r="C56" s="308" t="n">
        <v>-180</v>
      </c>
      <c r="D56" s="521" t="n">
        <v>0</v>
      </c>
      <c r="E56" s="521" t="n">
        <v>162</v>
      </c>
      <c r="F56" s="521" t="n">
        <v>642</v>
      </c>
      <c r="G56" s="521" t="n">
        <v>0</v>
      </c>
      <c r="H56" s="521" t="n">
        <v>0</v>
      </c>
      <c r="I56" s="521" t="n">
        <v>0</v>
      </c>
      <c r="J56" s="521" t="n">
        <v>0</v>
      </c>
      <c r="K56" s="521" t="n">
        <v>0</v>
      </c>
      <c r="L56" s="521" t="n">
        <v>0</v>
      </c>
      <c r="M56" s="521" t="n">
        <v>0</v>
      </c>
      <c r="N56" s="521" t="n">
        <v>-455</v>
      </c>
      <c r="O56" s="521" t="n">
        <v>-260</v>
      </c>
      <c r="R56" s="520">
        <f>+O56</f>
        <v/>
      </c>
    </row>
    <row r="57" ht="24.75" customHeight="1" s="275">
      <c r="A57" s="302" t="n">
        <v>43000334</v>
      </c>
      <c r="B57" s="303" t="inlineStr">
        <is>
          <t>GOLF TRAVEL HUNGARY KFT</t>
        </is>
      </c>
      <c r="C57" s="303" t="n">
        <v>0</v>
      </c>
      <c r="D57" s="521" t="n">
        <v>0</v>
      </c>
      <c r="E57" s="521" t="n">
        <v>0</v>
      </c>
      <c r="F57" s="521" t="n">
        <v>0</v>
      </c>
      <c r="G57" s="521" t="n">
        <v>0</v>
      </c>
      <c r="H57" s="521" t="n">
        <v>0</v>
      </c>
      <c r="I57" s="521" t="n">
        <v>0</v>
      </c>
      <c r="J57" s="521" t="n">
        <v>0</v>
      </c>
      <c r="K57" s="521" t="n">
        <v>0</v>
      </c>
      <c r="L57" s="521" t="n">
        <v>0</v>
      </c>
      <c r="M57" s="521" t="n">
        <v>0</v>
      </c>
      <c r="N57" s="521" t="n">
        <v>0</v>
      </c>
      <c r="O57" s="521" t="n">
        <v>0</v>
      </c>
    </row>
    <row r="58" ht="24.75" customHeight="1" s="275">
      <c r="A58" s="302" t="n">
        <v>43000335</v>
      </c>
      <c r="B58" s="303" t="inlineStr">
        <is>
          <t>GOLF EN ALICANTE LEISURE SL</t>
        </is>
      </c>
      <c r="C58" s="303" t="n">
        <v>0</v>
      </c>
      <c r="D58" s="521" t="n">
        <v>0</v>
      </c>
      <c r="E58" s="521" t="n">
        <v>0</v>
      </c>
      <c r="F58" s="521" t="n">
        <v>0</v>
      </c>
      <c r="G58" s="521" t="n">
        <v>0</v>
      </c>
      <c r="H58" s="521" t="n">
        <v>0</v>
      </c>
      <c r="I58" s="521" t="n">
        <v>0</v>
      </c>
      <c r="J58" s="521" t="n">
        <v>0</v>
      </c>
      <c r="K58" s="521" t="n">
        <v>0</v>
      </c>
      <c r="L58" s="521" t="n">
        <v>0</v>
      </c>
      <c r="M58" s="521" t="n">
        <v>0</v>
      </c>
      <c r="N58" s="521" t="n">
        <v>0</v>
      </c>
      <c r="O58" s="521" t="n">
        <v>0</v>
      </c>
    </row>
    <row r="59" ht="24.75" customHeight="1" s="275">
      <c r="A59" s="302" t="n">
        <v>43000336</v>
      </c>
      <c r="B59" s="303" t="inlineStr">
        <is>
          <t>BARCELO ARRENDAMIENTOS PENINSULA SL</t>
        </is>
      </c>
      <c r="C59" s="303" t="n">
        <v>0</v>
      </c>
      <c r="D59" s="521" t="n">
        <v>0</v>
      </c>
      <c r="E59" s="521" t="n">
        <v>0</v>
      </c>
      <c r="F59" s="521" t="n">
        <v>0</v>
      </c>
      <c r="G59" s="521" t="n">
        <v>130</v>
      </c>
      <c r="H59" s="521" t="n">
        <v>130</v>
      </c>
      <c r="I59" s="521" t="n">
        <v>0</v>
      </c>
      <c r="J59" s="521" t="n">
        <v>0</v>
      </c>
      <c r="K59" s="521" t="n">
        <v>0</v>
      </c>
      <c r="L59" s="521" t="n">
        <v>0</v>
      </c>
      <c r="M59" s="521" t="n">
        <v>0</v>
      </c>
      <c r="N59" s="521" t="n">
        <v>0</v>
      </c>
      <c r="O59" s="521" t="n">
        <v>0</v>
      </c>
    </row>
    <row r="60" ht="24.75" customHeight="1" s="275">
      <c r="A60" s="302" t="n">
        <v>43000337</v>
      </c>
      <c r="B60" s="303" t="inlineStr">
        <is>
          <t>GOLF TAILORS</t>
        </is>
      </c>
      <c r="C60" s="303" t="n">
        <v>0</v>
      </c>
      <c r="D60" s="521" t="n">
        <v>0</v>
      </c>
      <c r="E60" s="521" t="n">
        <v>0</v>
      </c>
      <c r="F60" s="521" t="n">
        <v>0</v>
      </c>
      <c r="G60" s="521" t="n">
        <v>0</v>
      </c>
      <c r="H60" s="521" t="n">
        <v>0</v>
      </c>
      <c r="I60" s="521" t="n">
        <v>0</v>
      </c>
      <c r="J60" s="521" t="n">
        <v>0</v>
      </c>
      <c r="K60" s="521" t="n">
        <v>0</v>
      </c>
      <c r="L60" s="521" t="n">
        <v>0</v>
      </c>
      <c r="M60" s="521" t="n">
        <v>0</v>
      </c>
      <c r="N60" s="521" t="n">
        <v>0</v>
      </c>
      <c r="O60" s="521" t="n">
        <v>0</v>
      </c>
    </row>
    <row r="61" ht="24.75" customHeight="1" s="275">
      <c r="A61" s="302" t="n">
        <v>43000338</v>
      </c>
      <c r="B61" s="303" t="inlineStr">
        <is>
          <t>CORAL EQUITY E 1999SLU</t>
        </is>
      </c>
      <c r="C61" s="303" t="n">
        <v>0</v>
      </c>
      <c r="D61" s="521" t="n">
        <v>0</v>
      </c>
      <c r="E61" s="521" t="n">
        <v>0</v>
      </c>
      <c r="F61" s="521" t="n">
        <v>0</v>
      </c>
      <c r="G61" s="521" t="n">
        <v>0</v>
      </c>
      <c r="H61" s="521" t="n">
        <v>0</v>
      </c>
      <c r="I61" s="521" t="n">
        <v>0</v>
      </c>
      <c r="J61" s="521" t="n">
        <v>0</v>
      </c>
      <c r="K61" s="521" t="n">
        <v>0</v>
      </c>
      <c r="L61" s="521" t="n">
        <v>0</v>
      </c>
      <c r="M61" s="521" t="n">
        <v>0</v>
      </c>
      <c r="N61" s="521" t="n">
        <v>0</v>
      </c>
      <c r="O61" s="521" t="n">
        <v>0</v>
      </c>
    </row>
    <row r="62" ht="24.75" customHeight="1" s="275">
      <c r="A62" s="302" t="n">
        <v>43000339</v>
      </c>
      <c r="B62" s="303" t="inlineStr">
        <is>
          <t>FINCA CORTESIN SERVICES SL</t>
        </is>
      </c>
      <c r="C62" s="303" t="n">
        <v>0</v>
      </c>
      <c r="D62" s="521" t="n">
        <v>0</v>
      </c>
      <c r="E62" s="522" t="n">
        <v>202</v>
      </c>
      <c r="F62" s="521" t="n">
        <v>202</v>
      </c>
      <c r="G62" s="521" t="n">
        <v>0</v>
      </c>
      <c r="H62" s="521" t="n">
        <v>470</v>
      </c>
      <c r="I62" s="521" t="n">
        <v>470</v>
      </c>
      <c r="J62" s="521" t="n">
        <v>470</v>
      </c>
      <c r="K62" s="521" t="n">
        <v>0</v>
      </c>
      <c r="L62" s="521" t="n">
        <v>0</v>
      </c>
      <c r="M62" s="521" t="n">
        <v>1150</v>
      </c>
      <c r="N62" s="521" t="n">
        <v>0</v>
      </c>
      <c r="O62" s="521" t="n">
        <v>0</v>
      </c>
    </row>
    <row r="63" ht="24.75" customHeight="1" s="275">
      <c r="A63" s="302" t="n">
        <v>43000340</v>
      </c>
      <c r="B63" s="303" t="inlineStr">
        <is>
          <t>JUST TRAVEL GMBH</t>
        </is>
      </c>
      <c r="C63" s="303" t="n">
        <v>0</v>
      </c>
      <c r="D63" s="521" t="n">
        <v>0</v>
      </c>
      <c r="E63" s="522" t="n">
        <v>0</v>
      </c>
      <c r="F63" s="521" t="n">
        <v>0</v>
      </c>
      <c r="G63" s="521" t="n">
        <v>0</v>
      </c>
      <c r="H63" s="521" t="n">
        <v>0</v>
      </c>
      <c r="I63" s="521" t="n">
        <v>0</v>
      </c>
      <c r="J63" s="521" t="n">
        <v>0</v>
      </c>
      <c r="K63" s="521" t="n">
        <v>0</v>
      </c>
      <c r="L63" s="521" t="n">
        <v>0</v>
      </c>
      <c r="M63" s="521" t="n">
        <v>0</v>
      </c>
      <c r="N63" s="521" t="n">
        <v>0</v>
      </c>
      <c r="O63" s="521" t="n">
        <v>0</v>
      </c>
    </row>
    <row r="64" ht="24.75" customHeight="1" s="275">
      <c r="A64" s="318" t="n">
        <v>43000341</v>
      </c>
      <c r="B64" s="319" t="inlineStr">
        <is>
          <t>NOVAGOLF.ES</t>
        </is>
      </c>
      <c r="C64" s="303" t="n">
        <v>-178</v>
      </c>
      <c r="D64" s="521" t="n">
        <v>602</v>
      </c>
      <c r="E64" s="522" t="n">
        <v>2333</v>
      </c>
      <c r="F64" s="531" t="n">
        <v>1222</v>
      </c>
      <c r="G64" s="521" t="n">
        <v>23243</v>
      </c>
      <c r="H64" s="521" t="n">
        <v>322</v>
      </c>
      <c r="I64" s="521" t="n">
        <v>49</v>
      </c>
      <c r="J64" s="534" t="n">
        <v>526</v>
      </c>
      <c r="K64" s="534" t="n">
        <v>526</v>
      </c>
      <c r="L64" s="521" t="n">
        <v>822</v>
      </c>
      <c r="M64" s="521" t="n">
        <v>2022</v>
      </c>
      <c r="N64" s="521" t="n">
        <v>2022</v>
      </c>
      <c r="O64" s="521" t="n">
        <v>992</v>
      </c>
      <c r="S64" s="529">
        <f>+O64</f>
        <v/>
      </c>
    </row>
    <row r="65" ht="24.75" customHeight="1" s="275">
      <c r="A65" s="302" t="n">
        <v>43000342</v>
      </c>
      <c r="B65" s="334" t="inlineStr">
        <is>
          <t>GOLF EXPEDITION</t>
        </is>
      </c>
      <c r="C65" s="303" t="n"/>
      <c r="D65" s="521" t="n"/>
      <c r="E65" s="522" t="n"/>
      <c r="F65" s="531" t="n"/>
      <c r="G65" s="521" t="n"/>
      <c r="H65" s="521" t="n"/>
      <c r="I65" s="521" t="n"/>
      <c r="J65" s="534" t="n"/>
      <c r="K65" s="534" t="n"/>
      <c r="L65" s="521" t="n">
        <v>-620</v>
      </c>
      <c r="M65" s="521" t="n">
        <v>0</v>
      </c>
      <c r="N65" s="521" t="n">
        <v>0</v>
      </c>
      <c r="O65" s="521" t="n">
        <v>0</v>
      </c>
    </row>
    <row r="66" ht="24.75" customHeight="1" s="275">
      <c r="A66" s="335" t="n">
        <v>43000344</v>
      </c>
      <c r="B66" s="336" t="inlineStr">
        <is>
          <t>SUNNY ESCAPES DE</t>
        </is>
      </c>
      <c r="C66" s="303" t="n"/>
      <c r="D66" s="521" t="n"/>
      <c r="E66" s="522" t="n">
        <v>972</v>
      </c>
      <c r="F66" s="531" t="n">
        <v>972</v>
      </c>
      <c r="G66" s="531" t="n">
        <v>972</v>
      </c>
      <c r="H66" s="531" t="n">
        <v>972</v>
      </c>
      <c r="I66" s="521" t="n">
        <v>972</v>
      </c>
      <c r="J66" s="534" t="n">
        <v>972</v>
      </c>
      <c r="K66" s="534" t="n">
        <v>972</v>
      </c>
      <c r="L66" s="534" t="n">
        <v>972</v>
      </c>
      <c r="M66" s="534" t="n">
        <v>972</v>
      </c>
      <c r="N66" s="534" t="n">
        <v>972</v>
      </c>
      <c r="O66" s="534" t="n">
        <v>972</v>
      </c>
      <c r="S66" s="529">
        <f>+O66</f>
        <v/>
      </c>
      <c r="U66" s="294" t="n">
        <v>972</v>
      </c>
    </row>
    <row r="67" ht="24.75" customHeight="1" s="275">
      <c r="A67" s="335" t="n">
        <v>43000346</v>
      </c>
      <c r="B67" s="336" t="inlineStr">
        <is>
          <t>WIMPEN LEISURE MANAG</t>
        </is>
      </c>
      <c r="C67" s="303" t="n"/>
      <c r="D67" s="521" t="n"/>
      <c r="E67" s="522" t="n">
        <v>224</v>
      </c>
      <c r="F67" s="521" t="n">
        <v>0</v>
      </c>
      <c r="G67" s="521" t="n">
        <v>0</v>
      </c>
      <c r="H67" s="521" t="n">
        <v>0</v>
      </c>
      <c r="I67" s="521" t="n">
        <v>0</v>
      </c>
      <c r="J67" s="521" t="n">
        <v>0</v>
      </c>
      <c r="K67" s="521" t="n">
        <v>0</v>
      </c>
      <c r="L67" s="521" t="n">
        <v>0</v>
      </c>
      <c r="M67" s="521" t="n">
        <v>0</v>
      </c>
      <c r="N67" s="521" t="n">
        <v>0</v>
      </c>
      <c r="O67" s="521" t="n">
        <v>0</v>
      </c>
    </row>
    <row r="68" ht="24.75" customHeight="1" s="275">
      <c r="A68" s="335" t="n">
        <v>43000347</v>
      </c>
      <c r="B68" s="336" t="inlineStr">
        <is>
          <t xml:space="preserve">GALATEA MARBELLA </t>
        </is>
      </c>
      <c r="C68" s="303" t="n"/>
      <c r="D68" s="521" t="n"/>
      <c r="E68" s="522" t="n">
        <v>640</v>
      </c>
      <c r="F68" s="521" t="n">
        <v>0</v>
      </c>
      <c r="G68" s="521" t="n">
        <v>0</v>
      </c>
      <c r="H68" s="521" t="n">
        <v>0</v>
      </c>
      <c r="I68" s="521" t="n">
        <v>0</v>
      </c>
      <c r="J68" s="521" t="n">
        <v>0</v>
      </c>
      <c r="K68" s="521" t="n">
        <v>0</v>
      </c>
      <c r="L68" s="521" t="n">
        <v>0</v>
      </c>
      <c r="M68" s="521" t="n">
        <v>0</v>
      </c>
      <c r="N68" s="521" t="n">
        <v>632</v>
      </c>
      <c r="O68" s="521" t="n">
        <v>632</v>
      </c>
      <c r="P68" s="320" t="n"/>
      <c r="Q68" s="320" t="n"/>
      <c r="R68" s="520" t="n"/>
      <c r="S68" s="529">
        <f>+O68</f>
        <v/>
      </c>
    </row>
    <row r="69" ht="24.75" customHeight="1" s="275">
      <c r="A69" s="302" t="n">
        <v>43000350</v>
      </c>
      <c r="B69" s="303" t="inlineStr">
        <is>
          <t xml:space="preserve">GOLF TRAVEL PEOPLE </t>
        </is>
      </c>
      <c r="C69" s="303" t="n">
        <v>0</v>
      </c>
      <c r="D69" s="521" t="n">
        <v>0</v>
      </c>
      <c r="E69" s="522" t="n">
        <v>0</v>
      </c>
      <c r="F69" s="531" t="n">
        <v>-960</v>
      </c>
      <c r="G69" s="531" t="n">
        <v>0</v>
      </c>
      <c r="H69" s="531" t="n">
        <v>0</v>
      </c>
      <c r="I69" s="531" t="n">
        <v>0</v>
      </c>
      <c r="J69" s="531" t="n">
        <v>0</v>
      </c>
      <c r="K69" s="531" t="n">
        <v>0</v>
      </c>
      <c r="L69" s="531" t="n">
        <v>0</v>
      </c>
      <c r="M69" s="531" t="n">
        <v>0</v>
      </c>
      <c r="N69" s="531" t="n">
        <v>0</v>
      </c>
      <c r="O69" s="531" t="n">
        <v>0</v>
      </c>
      <c r="P69" s="320" t="n"/>
      <c r="Q69" s="320" t="n"/>
      <c r="R69" s="520" t="n"/>
    </row>
    <row r="70" ht="24.75" customHeight="1" s="275">
      <c r="A70" s="302" t="n">
        <v>43000351</v>
      </c>
      <c r="B70" s="303" t="inlineStr">
        <is>
          <t>ADIGE VIAGGI SRL</t>
        </is>
      </c>
      <c r="C70" s="540" t="n">
        <v>180</v>
      </c>
      <c r="D70" s="521" t="n">
        <v>0</v>
      </c>
      <c r="E70" s="522" t="n">
        <v>-802</v>
      </c>
      <c r="F70" s="531" t="n">
        <v>-802</v>
      </c>
      <c r="G70" s="531" t="n">
        <v>0</v>
      </c>
      <c r="H70" s="531" t="n">
        <v>0</v>
      </c>
      <c r="I70" s="531" t="n">
        <v>0</v>
      </c>
      <c r="J70" s="531" t="n">
        <v>0</v>
      </c>
      <c r="K70" s="531" t="n">
        <v>0</v>
      </c>
      <c r="L70" s="531" t="n">
        <v>0</v>
      </c>
      <c r="M70" s="531" t="n">
        <v>0</v>
      </c>
      <c r="N70" s="531" t="n">
        <v>0</v>
      </c>
      <c r="O70" s="521" t="n">
        <v>260</v>
      </c>
      <c r="P70" s="320" t="n"/>
      <c r="Q70" s="320" t="n"/>
      <c r="R70" s="520" t="n"/>
      <c r="S70" s="529">
        <f>+O70</f>
        <v/>
      </c>
    </row>
    <row r="71" ht="24.75" customHeight="1" s="275">
      <c r="A71" s="302" t="n">
        <v>43000352</v>
      </c>
      <c r="B71" s="303" t="inlineStr">
        <is>
          <t>STIM BUILDING</t>
        </is>
      </c>
      <c r="C71" s="540" t="n">
        <v>0</v>
      </c>
      <c r="D71" s="521" t="n">
        <v>0</v>
      </c>
      <c r="E71" s="521" t="n">
        <v>0</v>
      </c>
      <c r="F71" s="521" t="n">
        <v>0</v>
      </c>
      <c r="G71" s="521" t="n">
        <v>0</v>
      </c>
      <c r="H71" s="521" t="n">
        <v>0</v>
      </c>
      <c r="I71" s="521" t="n">
        <v>0</v>
      </c>
      <c r="J71" s="521" t="n">
        <v>0</v>
      </c>
      <c r="K71" s="521" t="n">
        <v>0</v>
      </c>
      <c r="L71" s="521" t="n">
        <v>0</v>
      </c>
      <c r="M71" s="521" t="n">
        <v>0</v>
      </c>
      <c r="N71" s="521" t="n">
        <v>0</v>
      </c>
      <c r="O71" s="521" t="n">
        <v>0</v>
      </c>
      <c r="P71" s="320" t="n"/>
      <c r="Q71" s="320" t="n"/>
      <c r="R71" s="520" t="n"/>
    </row>
    <row r="72" ht="24.75" customHeight="1" s="275">
      <c r="A72" s="338" t="n">
        <v>43000353</v>
      </c>
      <c r="B72" s="339" t="inlineStr">
        <is>
          <t>NEGOCIO Y GOLF SL</t>
        </is>
      </c>
      <c r="C72" s="303" t="n">
        <v>0</v>
      </c>
      <c r="D72" s="521" t="n">
        <v>0</v>
      </c>
      <c r="E72" s="521" t="n">
        <v>0</v>
      </c>
      <c r="F72" s="521" t="n">
        <v>0</v>
      </c>
      <c r="G72" s="521" t="n">
        <v>0</v>
      </c>
      <c r="H72" s="521" t="n">
        <v>0</v>
      </c>
      <c r="I72" s="521" t="n">
        <v>0</v>
      </c>
      <c r="J72" s="521" t="n">
        <v>0</v>
      </c>
      <c r="K72" s="521" t="n">
        <v>0</v>
      </c>
      <c r="L72" s="521" t="n">
        <v>0</v>
      </c>
      <c r="M72" s="521" t="n">
        <v>0</v>
      </c>
      <c r="N72" s="521" t="n">
        <v>0</v>
      </c>
      <c r="O72" s="521" t="n">
        <v>0</v>
      </c>
      <c r="P72" s="320" t="n"/>
      <c r="Q72" s="320" t="n"/>
      <c r="R72" s="520" t="n"/>
    </row>
    <row r="73" ht="24.75" customHeight="1" s="275">
      <c r="A73" s="335" t="n">
        <v>43000354</v>
      </c>
      <c r="B73" s="336" t="inlineStr">
        <is>
          <t>GOLF GLOBE GMBH</t>
        </is>
      </c>
      <c r="C73" s="303" t="n"/>
      <c r="D73" s="521" t="n"/>
      <c r="E73" s="521" t="n">
        <v>162</v>
      </c>
      <c r="F73" s="521" t="n">
        <v>200</v>
      </c>
      <c r="G73" s="521" t="n">
        <v>0</v>
      </c>
      <c r="H73" s="521" t="n">
        <v>200</v>
      </c>
      <c r="I73" s="521" t="n">
        <v>0</v>
      </c>
      <c r="J73" s="521" t="n">
        <v>0</v>
      </c>
      <c r="K73" s="521" t="n">
        <v>0</v>
      </c>
      <c r="L73" s="521" t="n">
        <v>0</v>
      </c>
      <c r="M73" s="521" t="n">
        <v>0</v>
      </c>
      <c r="N73" s="521" t="n">
        <v>0</v>
      </c>
      <c r="O73" s="521" t="n">
        <v>0</v>
      </c>
      <c r="P73" s="320" t="n"/>
      <c r="Q73" s="320" t="n"/>
      <c r="R73" s="520" t="n"/>
    </row>
    <row r="74" ht="24.75" customHeight="1" s="275">
      <c r="A74" s="302" t="n">
        <v>43000365</v>
      </c>
      <c r="B74" s="303" t="inlineStr">
        <is>
          <t>GOLFBREAKS.COM</t>
        </is>
      </c>
      <c r="C74" s="541" t="n">
        <v>2192.5</v>
      </c>
      <c r="D74" s="521" t="n">
        <v>2672.5</v>
      </c>
      <c r="E74" s="522" t="n">
        <v>3284.5</v>
      </c>
      <c r="F74" s="521" t="n">
        <v>2524.5</v>
      </c>
      <c r="G74" s="521" t="n">
        <v>7994.5</v>
      </c>
      <c r="H74" s="521" t="n">
        <v>10141.5</v>
      </c>
      <c r="I74" s="521" t="n">
        <v>4029.5</v>
      </c>
      <c r="J74" s="526" t="n">
        <v>2729.5</v>
      </c>
      <c r="K74" s="526" t="n">
        <v>2989.5</v>
      </c>
      <c r="L74" s="528" t="n">
        <v>5784.5</v>
      </c>
      <c r="M74" s="521" t="n">
        <v>4759.5</v>
      </c>
      <c r="N74" s="521" t="n">
        <v>5089.5</v>
      </c>
      <c r="O74" s="521" t="n">
        <v>2649.5</v>
      </c>
      <c r="P74" s="320" t="n"/>
      <c r="Q74" s="320" t="n"/>
      <c r="R74" s="520" t="n"/>
      <c r="S74" s="529">
        <f>+O74</f>
        <v/>
      </c>
    </row>
    <row r="75" ht="24.75" customHeight="1" s="275">
      <c r="A75" s="315" t="n">
        <v>43000378</v>
      </c>
      <c r="B75" s="316" t="inlineStr">
        <is>
          <t>UGOLF IBERIA SL</t>
        </is>
      </c>
      <c r="C75" s="541" t="n">
        <v>33.12</v>
      </c>
      <c r="D75" s="521" t="n">
        <v>0</v>
      </c>
      <c r="E75" s="521" t="n">
        <v>0</v>
      </c>
      <c r="F75" s="521" t="n">
        <v>0</v>
      </c>
      <c r="G75" s="521" t="n">
        <v>0</v>
      </c>
      <c r="H75" s="521" t="n">
        <v>0</v>
      </c>
      <c r="I75" s="521" t="n">
        <v>0</v>
      </c>
      <c r="J75" s="521" t="n">
        <v>0</v>
      </c>
      <c r="K75" s="527" t="n">
        <v>0</v>
      </c>
      <c r="L75" s="521" t="n">
        <v>0</v>
      </c>
      <c r="M75" s="521" t="n">
        <v>0</v>
      </c>
      <c r="N75" s="521" t="n">
        <v>0</v>
      </c>
      <c r="O75" s="521" t="n">
        <v>0</v>
      </c>
      <c r="P75" s="320" t="n"/>
      <c r="Q75" s="320" t="n"/>
      <c r="R75" s="520" t="n"/>
    </row>
    <row r="76" ht="24.75" customHeight="1" s="275">
      <c r="A76" s="315" t="n">
        <v>43000379</v>
      </c>
      <c r="B76" s="316" t="inlineStr">
        <is>
          <t>DMC COSTA DEL SOL SL NETGOLFING</t>
        </is>
      </c>
      <c r="C76" s="303" t="n">
        <v>0</v>
      </c>
      <c r="D76" s="521" t="n">
        <v>0</v>
      </c>
      <c r="E76" s="521" t="n">
        <v>3450</v>
      </c>
      <c r="F76" s="521" t="n">
        <v>3830</v>
      </c>
      <c r="G76" s="521" t="n">
        <v>1280</v>
      </c>
      <c r="H76" s="521" t="n">
        <v>2940</v>
      </c>
      <c r="I76" s="521" t="n">
        <v>1497</v>
      </c>
      <c r="J76" s="521" t="n">
        <v>2777</v>
      </c>
      <c r="K76" s="527" t="n">
        <v>1280</v>
      </c>
      <c r="L76" s="521" t="n">
        <v>1361</v>
      </c>
      <c r="M76" s="521" t="n">
        <v>681</v>
      </c>
      <c r="N76" s="521" t="n">
        <v>681</v>
      </c>
      <c r="O76" s="521" t="n">
        <v>2146</v>
      </c>
      <c r="P76" s="320" t="n"/>
      <c r="Q76" s="320" t="n"/>
      <c r="R76" s="520" t="n"/>
      <c r="S76" s="529">
        <f>+O76</f>
        <v/>
      </c>
    </row>
    <row r="77" ht="24.75" customHeight="1" s="275">
      <c r="A77" s="315" t="n">
        <v>43000381</v>
      </c>
      <c r="B77" s="316" t="inlineStr">
        <is>
          <t>SPAIN GOLF TOURS-JOHN MAXWELL</t>
        </is>
      </c>
      <c r="C77" s="519" t="n">
        <v>0</v>
      </c>
      <c r="D77" s="521" t="n">
        <v>0</v>
      </c>
      <c r="E77" s="521" t="n">
        <v>0</v>
      </c>
      <c r="F77" s="521" t="n">
        <v>0</v>
      </c>
      <c r="G77" s="521" t="n">
        <v>0</v>
      </c>
      <c r="H77" s="521" t="n">
        <v>0</v>
      </c>
      <c r="I77" s="521" t="n">
        <v>0</v>
      </c>
      <c r="J77" s="521" t="n">
        <v>550</v>
      </c>
      <c r="K77" s="527" t="n">
        <v>0</v>
      </c>
      <c r="L77" s="527" t="n">
        <v>0</v>
      </c>
      <c r="M77" s="527" t="n">
        <v>0</v>
      </c>
      <c r="N77" s="527" t="n">
        <v>0</v>
      </c>
      <c r="O77" s="527" t="n">
        <v>0</v>
      </c>
      <c r="P77" s="320" t="n"/>
      <c r="Q77" s="320" t="n"/>
      <c r="R77" s="520" t="n"/>
    </row>
    <row r="78" ht="24.75" customHeight="1" s="275">
      <c r="A78" s="302" t="n">
        <v>43000392</v>
      </c>
      <c r="B78" s="303" t="inlineStr">
        <is>
          <t>SPAIN ESSENTIAL TRAVEL</t>
        </is>
      </c>
      <c r="C78" s="519" t="n">
        <v>590</v>
      </c>
      <c r="D78" s="521" t="n">
        <v>0</v>
      </c>
      <c r="E78" s="522" t="n">
        <v>0</v>
      </c>
      <c r="F78" s="522" t="n">
        <v>0</v>
      </c>
      <c r="G78" s="522" t="n">
        <v>0</v>
      </c>
      <c r="H78" s="521" t="n">
        <v>0</v>
      </c>
      <c r="I78" s="521" t="n">
        <v>0</v>
      </c>
      <c r="J78" s="521" t="n">
        <v>0</v>
      </c>
      <c r="K78" s="526" t="n">
        <v>0</v>
      </c>
      <c r="L78" s="526" t="n">
        <v>0</v>
      </c>
      <c r="M78" s="526" t="n">
        <v>0</v>
      </c>
      <c r="N78" s="526" t="n">
        <v>0</v>
      </c>
      <c r="O78" s="526" t="n">
        <v>0</v>
      </c>
      <c r="P78" s="320" t="n"/>
      <c r="Q78" s="320" t="n"/>
      <c r="R78" s="520" t="n"/>
    </row>
    <row r="79" ht="24.75" customHeight="1" s="275">
      <c r="A79" s="302" t="n">
        <v>43000394</v>
      </c>
      <c r="B79" s="303" t="inlineStr">
        <is>
          <t>TEETIMES24.COM</t>
        </is>
      </c>
      <c r="C79" s="519" t="n">
        <v>0</v>
      </c>
      <c r="D79" s="521" t="n">
        <v>0</v>
      </c>
      <c r="E79" s="521" t="n">
        <v>0</v>
      </c>
      <c r="F79" s="521" t="n">
        <v>0</v>
      </c>
      <c r="G79" s="521" t="n">
        <v>0</v>
      </c>
      <c r="H79" s="521" t="n">
        <v>0</v>
      </c>
      <c r="I79" s="521" t="n">
        <v>0</v>
      </c>
      <c r="J79" s="521" t="n">
        <v>0</v>
      </c>
      <c r="K79" s="521" t="n">
        <v>0</v>
      </c>
      <c r="L79" s="521" t="n">
        <v>0</v>
      </c>
      <c r="M79" s="521" t="n">
        <v>0</v>
      </c>
      <c r="N79" s="521" t="n">
        <v>0</v>
      </c>
      <c r="O79" s="521" t="n">
        <v>0</v>
      </c>
      <c r="P79" s="320" t="n"/>
      <c r="Q79" s="320" t="n"/>
      <c r="R79" s="520" t="n"/>
    </row>
    <row r="80" ht="24.75" customHeight="1" s="275">
      <c r="A80" s="338" t="n">
        <v>43000396</v>
      </c>
      <c r="B80" s="339" t="inlineStr">
        <is>
          <t>THOMAS MILONE</t>
        </is>
      </c>
      <c r="C80" s="519" t="n">
        <v>60</v>
      </c>
      <c r="D80" s="521" t="n">
        <v>0</v>
      </c>
      <c r="E80" s="521" t="n">
        <v>0</v>
      </c>
      <c r="F80" s="521" t="n">
        <v>0</v>
      </c>
      <c r="G80" s="521" t="n">
        <v>0</v>
      </c>
      <c r="H80" s="521" t="n">
        <v>0</v>
      </c>
      <c r="I80" s="521" t="n">
        <v>0</v>
      </c>
      <c r="J80" s="521" t="n">
        <v>0</v>
      </c>
      <c r="K80" s="521" t="n">
        <v>0</v>
      </c>
      <c r="L80" s="521" t="n">
        <v>0</v>
      </c>
      <c r="M80" s="521" t="n">
        <v>0</v>
      </c>
      <c r="N80" s="521" t="n">
        <v>0</v>
      </c>
      <c r="O80" s="521" t="n">
        <v>0</v>
      </c>
      <c r="P80" s="320" t="n"/>
      <c r="Q80" s="320" t="n"/>
      <c r="R80" s="520" t="n"/>
    </row>
    <row r="81" ht="24.75" customHeight="1" s="275">
      <c r="A81" s="338" t="n">
        <v>43000397</v>
      </c>
      <c r="B81" s="339" t="inlineStr">
        <is>
          <t>SUN INCOMING SLU</t>
        </is>
      </c>
      <c r="C81" s="519" t="n">
        <v>0</v>
      </c>
      <c r="D81" s="521" t="n">
        <v>0</v>
      </c>
      <c r="E81" s="521" t="n">
        <v>0</v>
      </c>
      <c r="F81" s="521" t="n">
        <v>-1480</v>
      </c>
      <c r="G81" s="521" t="n">
        <v>-400</v>
      </c>
      <c r="H81" s="521" t="n">
        <v>80</v>
      </c>
      <c r="I81" s="521" t="n">
        <v>0</v>
      </c>
      <c r="J81" s="521" t="n">
        <v>0</v>
      </c>
      <c r="K81" s="521" t="n">
        <v>0</v>
      </c>
      <c r="L81" s="521" t="n">
        <v>0</v>
      </c>
      <c r="M81" s="521" t="n">
        <v>0</v>
      </c>
      <c r="N81" s="521" t="n">
        <v>0</v>
      </c>
      <c r="O81" s="521" t="n">
        <v>0</v>
      </c>
      <c r="P81" s="320" t="n"/>
      <c r="Q81" s="320" t="n"/>
      <c r="R81" s="520" t="n"/>
    </row>
    <row r="82" ht="24.75" customHeight="1" s="275">
      <c r="A82" s="338" t="n">
        <v>43000398</v>
      </c>
      <c r="B82" s="341" t="inlineStr">
        <is>
          <t>TIN CAN BV</t>
        </is>
      </c>
      <c r="C82" s="519" t="n"/>
      <c r="D82" s="521" t="n"/>
      <c r="E82" s="521" t="n"/>
      <c r="F82" s="521" t="n"/>
      <c r="G82" s="521" t="n"/>
      <c r="H82" s="521" t="n"/>
      <c r="I82" s="521" t="n"/>
      <c r="J82" s="521" t="n"/>
      <c r="K82" s="521" t="n"/>
      <c r="L82" s="521" t="n"/>
      <c r="M82" s="521" t="n">
        <v>-1680</v>
      </c>
      <c r="N82" s="521" t="n">
        <v>-1680</v>
      </c>
      <c r="O82" s="521" t="n">
        <v>-1680</v>
      </c>
      <c r="P82" s="320" t="n"/>
      <c r="Q82" s="320" t="n"/>
      <c r="R82" s="520">
        <f>+O82</f>
        <v/>
      </c>
    </row>
    <row r="83" ht="24.75" customHeight="1" s="275">
      <c r="A83" s="302" t="n">
        <v>43000408</v>
      </c>
      <c r="B83" s="303" t="inlineStr">
        <is>
          <t>TR HOTELES Y ALOJAMIENTOS</t>
        </is>
      </c>
      <c r="C83" s="519" t="n">
        <v>0</v>
      </c>
      <c r="D83" s="521" t="n">
        <v>0</v>
      </c>
      <c r="E83" s="521" t="n">
        <v>0</v>
      </c>
      <c r="F83" s="521" t="n">
        <v>0</v>
      </c>
      <c r="G83" s="521" t="n">
        <v>285</v>
      </c>
      <c r="H83" s="521" t="n">
        <v>285</v>
      </c>
      <c r="I83" s="521" t="n">
        <v>0</v>
      </c>
      <c r="J83" s="530" t="n">
        <v>900</v>
      </c>
      <c r="K83" s="530" t="n">
        <v>900</v>
      </c>
      <c r="L83" s="530" t="n">
        <v>900</v>
      </c>
      <c r="M83" s="521" t="n">
        <v>0</v>
      </c>
      <c r="N83" s="521" t="n">
        <v>0</v>
      </c>
      <c r="O83" s="521" t="n">
        <v>0</v>
      </c>
      <c r="P83" s="320" t="n"/>
      <c r="Q83" s="320" t="n"/>
      <c r="R83" s="520" t="n"/>
    </row>
    <row r="84" ht="24.75" customHeight="1" s="275">
      <c r="A84" s="302" t="n">
        <v>43000412</v>
      </c>
      <c r="B84" s="303" t="inlineStr">
        <is>
          <t>GASTON GOLF TOURS S.L.</t>
        </is>
      </c>
      <c r="C84" s="519" t="n">
        <v>0</v>
      </c>
      <c r="D84" s="521" t="n">
        <v>0</v>
      </c>
      <c r="E84" s="521" t="n">
        <v>0</v>
      </c>
      <c r="F84" s="521" t="n">
        <v>380</v>
      </c>
      <c r="G84" s="521" t="n">
        <v>1380</v>
      </c>
      <c r="H84" s="521" t="n">
        <v>1840</v>
      </c>
      <c r="I84" s="521" t="n">
        <v>2440</v>
      </c>
      <c r="J84" s="526" t="n">
        <v>160</v>
      </c>
      <c r="K84" s="527" t="n">
        <v>0</v>
      </c>
      <c r="L84" s="521" t="n">
        <v>920</v>
      </c>
      <c r="M84" s="521" t="n">
        <v>3030</v>
      </c>
      <c r="N84" s="521" t="n">
        <v>0</v>
      </c>
      <c r="O84" s="521" t="n">
        <v>0</v>
      </c>
      <c r="P84" s="320" t="n"/>
      <c r="Q84" s="320" t="n"/>
      <c r="R84" s="520" t="n"/>
    </row>
    <row r="85" ht="24.75" customHeight="1" s="275">
      <c r="A85" s="302" t="n">
        <v>43000422</v>
      </c>
      <c r="B85" s="342" t="inlineStr">
        <is>
          <t>GOLF CLUB FLAMINGOS 2008 SL</t>
        </is>
      </c>
      <c r="C85" s="519" t="n">
        <v>0</v>
      </c>
      <c r="D85" s="521" t="n">
        <v>0</v>
      </c>
      <c r="E85" s="521" t="n">
        <v>0</v>
      </c>
      <c r="F85" s="521" t="n">
        <v>0</v>
      </c>
      <c r="G85" s="521" t="n">
        <v>1300</v>
      </c>
      <c r="H85" s="521" t="n">
        <v>0</v>
      </c>
      <c r="I85" s="521" t="n">
        <v>0</v>
      </c>
      <c r="J85" s="530" t="n">
        <v>0</v>
      </c>
      <c r="K85" s="530" t="n">
        <v>0</v>
      </c>
      <c r="L85" s="521" t="n">
        <v>0</v>
      </c>
      <c r="M85" s="521" t="n">
        <v>0</v>
      </c>
      <c r="N85" s="521" t="n">
        <v>0</v>
      </c>
      <c r="O85" s="521" t="n">
        <v>0</v>
      </c>
      <c r="P85" s="320" t="n"/>
      <c r="Q85" s="320" t="n"/>
      <c r="R85" s="520" t="n"/>
    </row>
    <row r="86" ht="24.75" customHeight="1" s="275">
      <c r="A86" s="302" t="n">
        <v>43000423</v>
      </c>
      <c r="B86" s="303" t="inlineStr">
        <is>
          <t>CLUBHOUSE GOLF TOURS, S.L.</t>
        </is>
      </c>
      <c r="C86" s="519" t="n">
        <v>0</v>
      </c>
      <c r="D86" s="521" t="n">
        <v>0</v>
      </c>
      <c r="E86" s="521" t="n">
        <v>0</v>
      </c>
      <c r="F86" s="521" t="n">
        <v>560</v>
      </c>
      <c r="G86" s="521" t="n">
        <v>560</v>
      </c>
      <c r="H86" s="521" t="n">
        <v>560</v>
      </c>
      <c r="I86" s="521" t="n">
        <v>560</v>
      </c>
      <c r="J86" s="521" t="n">
        <v>560</v>
      </c>
      <c r="K86" s="521" t="n">
        <v>560</v>
      </c>
      <c r="L86" s="521" t="n">
        <v>863</v>
      </c>
      <c r="M86" s="521" t="n">
        <v>863</v>
      </c>
      <c r="N86" s="521" t="n">
        <v>863</v>
      </c>
      <c r="O86" s="521" t="n">
        <v>863</v>
      </c>
      <c r="P86" s="320" t="n"/>
      <c r="Q86" s="320" t="n"/>
      <c r="R86" s="520" t="n"/>
      <c r="S86" s="529">
        <f>+O86</f>
        <v/>
      </c>
      <c r="U86" s="294" t="n">
        <v>863</v>
      </c>
    </row>
    <row r="87" ht="24.75" customHeight="1" s="275">
      <c r="A87" s="302" t="n">
        <v>43000426</v>
      </c>
      <c r="B87" s="303" t="inlineStr">
        <is>
          <t xml:space="preserve">YOUR GOLF TRAVEL, LTD </t>
        </is>
      </c>
      <c r="C87" s="519" t="n">
        <v>18396.53</v>
      </c>
      <c r="D87" s="521" t="n">
        <v>5435.53</v>
      </c>
      <c r="E87" s="533" t="n">
        <v>5435.53</v>
      </c>
      <c r="F87" s="521" t="n">
        <v>5685.53</v>
      </c>
      <c r="G87" s="523" t="n">
        <v>6470.53</v>
      </c>
      <c r="H87" s="521" t="n">
        <v>10935.53</v>
      </c>
      <c r="I87" s="521" t="n">
        <v>8683.530000000001</v>
      </c>
      <c r="J87" s="530" t="n">
        <v>7430.53</v>
      </c>
      <c r="K87" s="530" t="n">
        <v>7430.53</v>
      </c>
      <c r="L87" s="521" t="n">
        <v>10765.53</v>
      </c>
      <c r="M87" s="538" t="n">
        <v>13756.53</v>
      </c>
      <c r="N87" s="521" t="n">
        <v>10801.53</v>
      </c>
      <c r="O87" s="521" t="n">
        <v>6761.53</v>
      </c>
      <c r="S87" s="529">
        <f>+O87</f>
        <v/>
      </c>
    </row>
    <row r="88" ht="24.75" customHeight="1" s="275">
      <c r="A88" s="302" t="n">
        <v>43000427</v>
      </c>
      <c r="B88" s="303" t="inlineStr">
        <is>
          <t>DIRECT GOLF HOLIDAYS</t>
        </is>
      </c>
      <c r="C88" s="519" t="n">
        <v>405</v>
      </c>
      <c r="D88" s="521" t="n">
        <v>405</v>
      </c>
      <c r="E88" s="533" t="n">
        <v>405</v>
      </c>
      <c r="F88" s="533" t="n">
        <v>405</v>
      </c>
      <c r="G88" s="523" t="n">
        <v>405</v>
      </c>
      <c r="H88" s="523" t="n">
        <v>405</v>
      </c>
      <c r="I88" s="521" t="n">
        <v>405</v>
      </c>
      <c r="J88" s="521" t="n">
        <v>405</v>
      </c>
      <c r="K88" s="521" t="n">
        <v>405</v>
      </c>
      <c r="L88" s="521" t="n">
        <v>-515</v>
      </c>
      <c r="M88" s="538" t="n">
        <v>405</v>
      </c>
      <c r="N88" s="521" t="n">
        <v>105</v>
      </c>
      <c r="O88" s="521" t="n">
        <v>405</v>
      </c>
      <c r="S88" s="529">
        <f>+O88</f>
        <v/>
      </c>
      <c r="U88" s="294" t="n">
        <v>405</v>
      </c>
    </row>
    <row r="89" ht="24.75" customHeight="1" s="275">
      <c r="A89" s="302" t="n">
        <v>43000434</v>
      </c>
      <c r="B89" s="303" t="inlineStr">
        <is>
          <t>DUERO CORPORATE FINANCE</t>
        </is>
      </c>
      <c r="C89" s="303" t="n">
        <v>0</v>
      </c>
      <c r="D89" s="521" t="n">
        <v>0</v>
      </c>
      <c r="E89" s="521" t="n">
        <v>0</v>
      </c>
      <c r="F89" s="521" t="n">
        <v>0</v>
      </c>
      <c r="G89" s="521" t="n">
        <v>0</v>
      </c>
      <c r="H89" s="521" t="n">
        <v>0</v>
      </c>
      <c r="I89" s="521" t="n">
        <v>586</v>
      </c>
      <c r="J89" s="521" t="n">
        <v>0</v>
      </c>
      <c r="K89" s="521" t="n">
        <v>0</v>
      </c>
      <c r="L89" s="521" t="n">
        <v>0</v>
      </c>
      <c r="M89" s="521" t="n">
        <v>0</v>
      </c>
      <c r="N89" s="521" t="n">
        <v>0</v>
      </c>
      <c r="O89" s="521" t="n">
        <v>0</v>
      </c>
    </row>
    <row r="90" ht="24.75" customHeight="1" s="275">
      <c r="A90" s="302" t="n">
        <v>43000437</v>
      </c>
      <c r="B90" s="303" t="inlineStr">
        <is>
          <t>GOLF MED</t>
        </is>
      </c>
      <c r="C90" s="303" t="n">
        <v>0</v>
      </c>
      <c r="D90" s="521" t="n">
        <v>0</v>
      </c>
      <c r="E90" s="521" t="n">
        <v>0</v>
      </c>
      <c r="F90" s="521" t="n">
        <v>0</v>
      </c>
      <c r="G90" s="521" t="n">
        <v>0</v>
      </c>
      <c r="H90" s="521" t="n">
        <v>0</v>
      </c>
      <c r="I90" s="521" t="n">
        <v>0</v>
      </c>
      <c r="J90" s="521" t="n">
        <v>0</v>
      </c>
      <c r="K90" s="521" t="n">
        <v>0</v>
      </c>
      <c r="L90" s="521" t="n">
        <v>0</v>
      </c>
      <c r="M90" s="521" t="n">
        <v>0</v>
      </c>
      <c r="N90" s="521" t="n">
        <v>0</v>
      </c>
      <c r="O90" s="521" t="n">
        <v>0</v>
      </c>
    </row>
    <row r="91" ht="24.75" customHeight="1" s="275">
      <c r="A91" s="302" t="n">
        <v>43000438</v>
      </c>
      <c r="B91" s="303" t="inlineStr">
        <is>
          <t>GOLF ESCAPES</t>
        </is>
      </c>
      <c r="C91" s="303" t="n">
        <v>598</v>
      </c>
      <c r="D91" s="521" t="n">
        <v>1218</v>
      </c>
      <c r="E91" s="533" t="n">
        <v>2380.5</v>
      </c>
      <c r="F91" s="533" t="n">
        <v>2380.5</v>
      </c>
      <c r="G91" s="533" t="n">
        <v>2380.5</v>
      </c>
      <c r="H91" s="521" t="n">
        <v>-117</v>
      </c>
      <c r="I91" s="521" t="n">
        <v>-117</v>
      </c>
      <c r="J91" s="521" t="n">
        <v>-117</v>
      </c>
      <c r="K91" s="521" t="n">
        <v>-117</v>
      </c>
      <c r="L91" s="521" t="n">
        <v>363</v>
      </c>
      <c r="M91" s="521" t="n">
        <v>1463</v>
      </c>
      <c r="N91" s="521" t="n">
        <v>363</v>
      </c>
      <c r="O91" s="521" t="n">
        <v>363</v>
      </c>
      <c r="S91" s="529">
        <f>+O91</f>
        <v/>
      </c>
    </row>
    <row r="92" ht="24.75" customHeight="1" s="275">
      <c r="A92" s="302" t="n">
        <v>43000453</v>
      </c>
      <c r="B92" s="303" t="inlineStr">
        <is>
          <t>FLYFORGOLF.COM</t>
        </is>
      </c>
      <c r="C92" s="303" t="n">
        <v>-805</v>
      </c>
      <c r="D92" s="521" t="n">
        <v>-805</v>
      </c>
      <c r="E92" s="533" t="n">
        <v>-805</v>
      </c>
      <c r="F92" s="533" t="n">
        <v>-805</v>
      </c>
      <c r="G92" s="533" t="n">
        <v>-805</v>
      </c>
      <c r="H92" s="533" t="n">
        <v>-805</v>
      </c>
      <c r="I92" s="521" t="n">
        <v>-805</v>
      </c>
      <c r="J92" s="521" t="n">
        <v>-805</v>
      </c>
      <c r="K92" s="521" t="n">
        <v>-805</v>
      </c>
      <c r="L92" s="528" t="n">
        <v>-1665</v>
      </c>
      <c r="M92" s="521" t="n">
        <v>-805</v>
      </c>
      <c r="N92" s="521" t="n">
        <v>-805</v>
      </c>
      <c r="O92" s="521" t="n">
        <v>-805</v>
      </c>
      <c r="R92" s="520">
        <f>+O92</f>
        <v/>
      </c>
    </row>
    <row r="93" ht="24.75" customHeight="1" s="275">
      <c r="A93" s="302" t="n">
        <v>43000462</v>
      </c>
      <c r="B93" s="303" t="inlineStr">
        <is>
          <t>MARVELLOUS GOLF HOLIDAYS SL</t>
        </is>
      </c>
      <c r="C93" s="303" t="n">
        <v>180</v>
      </c>
      <c r="D93" s="521" t="n">
        <v>0</v>
      </c>
      <c r="E93" s="521" t="n">
        <v>0</v>
      </c>
      <c r="F93" s="521" t="n">
        <v>0</v>
      </c>
      <c r="G93" s="521" t="n">
        <v>0</v>
      </c>
      <c r="H93" s="521" t="n">
        <v>5090</v>
      </c>
      <c r="I93" s="521" t="n">
        <v>5090</v>
      </c>
      <c r="J93" s="530" t="n">
        <v>5210</v>
      </c>
      <c r="K93" s="530" t="n">
        <v>120</v>
      </c>
      <c r="L93" s="528" t="n">
        <v>730</v>
      </c>
      <c r="M93" s="521" t="n">
        <v>120</v>
      </c>
      <c r="N93" s="521" t="n">
        <v>120</v>
      </c>
      <c r="O93" s="521" t="n">
        <v>440</v>
      </c>
      <c r="S93" s="529">
        <f>+O93</f>
        <v/>
      </c>
    </row>
    <row r="94" ht="24.75" customHeight="1" s="275">
      <c r="A94" s="302" t="n">
        <v>43000465</v>
      </c>
      <c r="B94" s="303" t="inlineStr">
        <is>
          <t>GOLFHOLIDAYS.COM</t>
        </is>
      </c>
      <c r="C94" s="303" t="n">
        <v>0</v>
      </c>
      <c r="D94" s="521" t="n">
        <v>0</v>
      </c>
      <c r="E94" s="521" t="n">
        <v>0</v>
      </c>
      <c r="F94" s="521" t="n">
        <v>0</v>
      </c>
      <c r="G94" s="521" t="n">
        <v>0</v>
      </c>
      <c r="H94" s="521" t="n">
        <v>0</v>
      </c>
      <c r="I94" s="521" t="n">
        <v>0</v>
      </c>
      <c r="J94" s="521" t="n">
        <v>0</v>
      </c>
      <c r="K94" s="530" t="n">
        <v>0</v>
      </c>
      <c r="L94" s="521" t="n">
        <v>0</v>
      </c>
      <c r="M94" s="521" t="n">
        <v>0</v>
      </c>
      <c r="N94" s="521" t="n">
        <v>0</v>
      </c>
      <c r="O94" s="521" t="n">
        <v>0</v>
      </c>
    </row>
    <row r="95" ht="24.75" customHeight="1" s="275">
      <c r="A95" s="302" t="n">
        <v>43000466</v>
      </c>
      <c r="B95" s="303" t="inlineStr">
        <is>
          <t>BRIAN NIELSEN</t>
        </is>
      </c>
      <c r="C95" s="303" t="n">
        <v>570</v>
      </c>
      <c r="D95" s="521" t="n">
        <v>0</v>
      </c>
      <c r="E95" s="521" t="n">
        <v>0</v>
      </c>
      <c r="F95" s="531" t="n">
        <v>1280</v>
      </c>
      <c r="G95" s="531" t="n">
        <v>1280</v>
      </c>
      <c r="H95" s="531" t="n">
        <v>1280</v>
      </c>
      <c r="I95" s="521" t="n">
        <v>1280</v>
      </c>
      <c r="J95" s="521" t="n">
        <v>1790</v>
      </c>
      <c r="K95" s="530" t="n">
        <v>510</v>
      </c>
      <c r="L95" s="521" t="n">
        <v>990</v>
      </c>
      <c r="M95" s="521" t="n">
        <v>2330</v>
      </c>
      <c r="N95" s="521" t="n">
        <v>2330</v>
      </c>
      <c r="O95" s="521" t="n">
        <v>2330</v>
      </c>
      <c r="S95" s="529">
        <f>+O95</f>
        <v/>
      </c>
    </row>
    <row r="96" ht="24.75" customHeight="1" s="275">
      <c r="A96" s="302" t="n">
        <v>43000468</v>
      </c>
      <c r="B96" s="303" t="inlineStr">
        <is>
          <t>SPANISH GOLF OPTIONS-NO USAR</t>
        </is>
      </c>
      <c r="C96" s="303" t="n">
        <v>70</v>
      </c>
      <c r="D96" s="521" t="n">
        <v>70</v>
      </c>
      <c r="E96" s="521" t="n">
        <v>70</v>
      </c>
      <c r="F96" s="531" t="n">
        <v>70</v>
      </c>
      <c r="G96" s="531" t="n">
        <v>70</v>
      </c>
      <c r="H96" s="521" t="n">
        <v>240</v>
      </c>
      <c r="I96" s="521" t="n">
        <v>1263</v>
      </c>
      <c r="J96" s="521" t="n">
        <v>1263</v>
      </c>
      <c r="K96" s="526" t="n">
        <v>0</v>
      </c>
      <c r="L96" s="521" t="n">
        <v>0</v>
      </c>
      <c r="M96" s="521" t="n">
        <v>0</v>
      </c>
      <c r="N96" s="521" t="n">
        <v>324</v>
      </c>
      <c r="O96" s="521" t="n">
        <v>324</v>
      </c>
      <c r="S96" s="529">
        <f>+O96</f>
        <v/>
      </c>
    </row>
    <row r="97" ht="24.75" customHeight="1" s="275">
      <c r="A97" s="302" t="n">
        <v>43000469</v>
      </c>
      <c r="B97" s="303" t="inlineStr">
        <is>
          <t>BRIGITTE RUIZ LOPEZ</t>
        </is>
      </c>
      <c r="C97" s="303" t="n">
        <v>394</v>
      </c>
      <c r="D97" s="521" t="n">
        <v>-2088</v>
      </c>
      <c r="E97" s="521" t="n">
        <v>394</v>
      </c>
      <c r="F97" s="531" t="n">
        <v>254</v>
      </c>
      <c r="G97" s="521" t="n">
        <v>440</v>
      </c>
      <c r="H97" s="521" t="n">
        <v>254</v>
      </c>
      <c r="I97" s="521" t="n">
        <v>254</v>
      </c>
      <c r="J97" s="521" t="n">
        <v>254</v>
      </c>
      <c r="K97" s="521" t="n">
        <v>254</v>
      </c>
      <c r="L97" s="521" t="n">
        <v>254</v>
      </c>
      <c r="M97" s="521" t="n">
        <v>714</v>
      </c>
      <c r="N97" s="521" t="n">
        <v>864</v>
      </c>
      <c r="O97" s="521" t="n">
        <v>254</v>
      </c>
      <c r="S97" s="529">
        <f>+O97</f>
        <v/>
      </c>
      <c r="U97" s="294" t="n">
        <v>254</v>
      </c>
    </row>
    <row r="98" ht="24.75" customHeight="1" s="275">
      <c r="A98" s="302" t="n">
        <v>43000470</v>
      </c>
      <c r="B98" s="303" t="inlineStr">
        <is>
          <t>CONDOR GOLF HOLIDAYS</t>
        </is>
      </c>
      <c r="C98" s="303" t="n">
        <v>-370</v>
      </c>
      <c r="D98" s="521" t="n">
        <v>-1939</v>
      </c>
      <c r="E98" s="522" t="n"/>
      <c r="F98" s="531" t="n">
        <v>-240</v>
      </c>
      <c r="G98" s="521" t="n">
        <v>0</v>
      </c>
      <c r="H98" s="521" t="n">
        <v>0</v>
      </c>
      <c r="I98" s="521" t="n">
        <v>0</v>
      </c>
      <c r="J98" s="521" t="n">
        <v>0</v>
      </c>
      <c r="K98" s="521" t="n">
        <v>0</v>
      </c>
      <c r="L98" s="521" t="n">
        <v>0</v>
      </c>
      <c r="M98" s="521" t="n">
        <v>-404</v>
      </c>
      <c r="N98" s="521" t="n">
        <v>-404</v>
      </c>
      <c r="O98" s="521" t="n">
        <v>-404</v>
      </c>
      <c r="R98" s="520">
        <f>+O98</f>
        <v/>
      </c>
    </row>
    <row r="99" ht="24.75" customHeight="1" s="275">
      <c r="A99" s="302" t="n">
        <v>43000471</v>
      </c>
      <c r="B99" s="303" t="inlineStr">
        <is>
          <t>CORNER NINETEEN SL</t>
        </is>
      </c>
      <c r="C99" s="303" t="n">
        <v>0</v>
      </c>
      <c r="D99" s="521" t="n">
        <v>0</v>
      </c>
      <c r="E99" s="521" t="n">
        <v>0</v>
      </c>
      <c r="F99" s="521" t="n">
        <v>0</v>
      </c>
      <c r="G99" s="521" t="n">
        <v>0</v>
      </c>
      <c r="H99" s="521" t="n">
        <v>0</v>
      </c>
      <c r="I99" s="521" t="n">
        <v>0</v>
      </c>
      <c r="J99" s="521" t="n">
        <v>0</v>
      </c>
      <c r="K99" s="521" t="n">
        <v>0</v>
      </c>
      <c r="L99" s="521" t="n">
        <v>0</v>
      </c>
      <c r="M99" s="521" t="n">
        <v>0</v>
      </c>
      <c r="N99" s="521" t="n">
        <v>0</v>
      </c>
      <c r="O99" s="521" t="n">
        <v>0</v>
      </c>
    </row>
    <row r="100" ht="24.75" customHeight="1" s="275">
      <c r="A100" s="302" t="n">
        <v>43000472</v>
      </c>
      <c r="B100" s="303" t="inlineStr">
        <is>
          <t>DREAM GOLF HOLIDAYS</t>
        </is>
      </c>
      <c r="C100" s="303" t="n">
        <v>0</v>
      </c>
      <c r="D100" s="521" t="n">
        <v>0</v>
      </c>
      <c r="E100" s="521" t="n">
        <v>0</v>
      </c>
      <c r="F100" s="521" t="n">
        <v>0</v>
      </c>
      <c r="G100" s="521" t="n">
        <v>0</v>
      </c>
      <c r="H100" s="521" t="n">
        <v>0</v>
      </c>
      <c r="I100" s="521" t="n">
        <v>0</v>
      </c>
      <c r="J100" s="521" t="n">
        <v>0</v>
      </c>
      <c r="K100" s="521" t="n">
        <v>0</v>
      </c>
      <c r="L100" s="521" t="n">
        <v>0</v>
      </c>
      <c r="M100" s="521" t="n">
        <v>0</v>
      </c>
      <c r="N100" s="521" t="n">
        <v>0</v>
      </c>
      <c r="O100" s="521" t="n">
        <v>0</v>
      </c>
    </row>
    <row r="101" ht="24.75" customHeight="1" s="275">
      <c r="A101" s="302" t="n">
        <v>43000473</v>
      </c>
      <c r="B101" s="303" t="inlineStr">
        <is>
          <t>AGRP. COMUN. ALCAZABA BEACH</t>
        </is>
      </c>
      <c r="C101" s="303" t="n">
        <v>0</v>
      </c>
      <c r="D101" s="521" t="n">
        <v>0</v>
      </c>
      <c r="E101" s="521" t="n">
        <v>0</v>
      </c>
      <c r="F101" s="521" t="n">
        <v>0</v>
      </c>
      <c r="G101" s="521" t="n">
        <v>0</v>
      </c>
      <c r="H101" s="521" t="n">
        <v>0</v>
      </c>
      <c r="I101" s="521" t="n">
        <v>0</v>
      </c>
      <c r="J101" s="521" t="n">
        <v>0</v>
      </c>
      <c r="K101" s="521" t="n">
        <v>0</v>
      </c>
      <c r="L101" s="521" t="n">
        <v>0</v>
      </c>
      <c r="M101" s="521" t="n">
        <v>0</v>
      </c>
      <c r="N101" s="521" t="n">
        <v>0</v>
      </c>
      <c r="O101" s="521" t="n">
        <v>0</v>
      </c>
    </row>
    <row r="102" ht="24.75" customHeight="1" s="275">
      <c r="A102" s="302" t="n">
        <v>43000476</v>
      </c>
      <c r="B102" s="303" t="inlineStr">
        <is>
          <t>ATALAYA PLAYA BELLA SLU</t>
        </is>
      </c>
      <c r="C102" s="303" t="n">
        <v>0</v>
      </c>
      <c r="D102" s="521" t="n">
        <v>0</v>
      </c>
      <c r="E102" s="521" t="n">
        <v>0</v>
      </c>
      <c r="F102" s="521" t="n">
        <v>0</v>
      </c>
      <c r="G102" s="521" t="n">
        <v>199.99</v>
      </c>
      <c r="H102" s="521" t="n">
        <v>199.99</v>
      </c>
      <c r="I102" s="521" t="n">
        <v>199.99</v>
      </c>
      <c r="J102" s="521" t="n">
        <v>199.99</v>
      </c>
      <c r="K102" s="521" t="n">
        <v>199.99</v>
      </c>
      <c r="L102" s="521" t="n">
        <v>362</v>
      </c>
      <c r="M102" s="521" t="n">
        <v>762</v>
      </c>
      <c r="N102" s="521" t="n">
        <v>1323.99</v>
      </c>
      <c r="O102" s="521" t="n">
        <v>1323.99</v>
      </c>
      <c r="S102" s="529">
        <f>+O102</f>
        <v/>
      </c>
    </row>
    <row r="103" ht="24.75" customHeight="1" s="275">
      <c r="A103" s="302" t="n">
        <v>43000477</v>
      </c>
      <c r="B103" s="303" t="inlineStr">
        <is>
          <t>NYLANDER &amp; NYLANDER LDA</t>
        </is>
      </c>
      <c r="C103" s="303" t="n">
        <v>0</v>
      </c>
      <c r="D103" s="521" t="n">
        <v>0</v>
      </c>
      <c r="E103" s="521" t="n">
        <v>0</v>
      </c>
      <c r="F103" s="521" t="n">
        <v>0</v>
      </c>
      <c r="G103" s="521" t="n">
        <v>0</v>
      </c>
      <c r="H103" s="521" t="n">
        <v>0</v>
      </c>
      <c r="I103" s="521" t="n">
        <v>0</v>
      </c>
      <c r="J103" s="521" t="n">
        <v>0</v>
      </c>
      <c r="K103" s="521" t="n">
        <v>0</v>
      </c>
      <c r="L103" s="521" t="n">
        <v>0</v>
      </c>
      <c r="M103" s="521" t="n">
        <v>0</v>
      </c>
      <c r="N103" s="521" t="n">
        <v>0</v>
      </c>
      <c r="O103" s="521" t="n">
        <v>0</v>
      </c>
    </row>
    <row r="104" ht="24.75" customHeight="1" s="275">
      <c r="A104" s="302" t="n">
        <v>43000478</v>
      </c>
      <c r="B104" s="303" t="inlineStr">
        <is>
          <t>UAB GOLFERA</t>
        </is>
      </c>
      <c r="C104" s="303" t="n">
        <v>0</v>
      </c>
      <c r="D104" s="521" t="n">
        <v>0</v>
      </c>
      <c r="E104" s="521" t="n">
        <v>0</v>
      </c>
      <c r="F104" s="521" t="n">
        <v>0</v>
      </c>
      <c r="G104" s="521" t="n">
        <v>0</v>
      </c>
      <c r="H104" s="521" t="n">
        <v>0</v>
      </c>
      <c r="I104" s="521" t="n">
        <v>0</v>
      </c>
      <c r="J104" s="521" t="n">
        <v>0</v>
      </c>
      <c r="K104" s="521" t="n">
        <v>0</v>
      </c>
      <c r="L104" s="521" t="n">
        <v>0</v>
      </c>
      <c r="M104" s="521" t="n">
        <v>0</v>
      </c>
      <c r="N104" s="521" t="n">
        <v>0</v>
      </c>
      <c r="O104" s="521" t="n">
        <v>0</v>
      </c>
    </row>
    <row r="105" ht="24.75" customHeight="1" s="275">
      <c r="A105" s="302" t="n">
        <v>43000479</v>
      </c>
      <c r="B105" s="303" t="inlineStr">
        <is>
          <t>GOLFQESTOR SL</t>
        </is>
      </c>
      <c r="C105" s="303" t="n">
        <v>0</v>
      </c>
      <c r="D105" s="521" t="n">
        <v>0</v>
      </c>
      <c r="E105" s="521" t="n">
        <v>0</v>
      </c>
      <c r="F105" s="521" t="n">
        <v>0</v>
      </c>
      <c r="G105" s="521" t="n">
        <v>0</v>
      </c>
      <c r="H105" s="521" t="n">
        <v>0</v>
      </c>
      <c r="I105" s="521" t="n">
        <v>0</v>
      </c>
      <c r="J105" s="521" t="n">
        <v>0</v>
      </c>
      <c r="K105" s="521" t="n">
        <v>0</v>
      </c>
      <c r="L105" s="521" t="n">
        <v>0</v>
      </c>
      <c r="M105" s="521" t="n">
        <v>0</v>
      </c>
      <c r="N105" s="521" t="n">
        <v>0</v>
      </c>
      <c r="O105" s="521" t="n">
        <v>0</v>
      </c>
    </row>
    <row r="106" ht="24.75" customHeight="1" s="275">
      <c r="A106" s="302" t="n">
        <v>43000480</v>
      </c>
      <c r="B106" s="303" t="inlineStr">
        <is>
          <t>GOLFOVY RAJ MARBELLA</t>
        </is>
      </c>
      <c r="C106" s="303" t="n">
        <v>0</v>
      </c>
      <c r="D106" s="521" t="n">
        <v>0</v>
      </c>
      <c r="E106" s="521" t="n">
        <v>0</v>
      </c>
      <c r="F106" s="521" t="n">
        <v>0</v>
      </c>
      <c r="G106" s="521" t="n">
        <v>0</v>
      </c>
      <c r="H106" s="521" t="n">
        <v>0</v>
      </c>
      <c r="I106" s="521" t="n">
        <v>0</v>
      </c>
      <c r="J106" s="521" t="n">
        <v>0</v>
      </c>
      <c r="K106" s="521" t="n">
        <v>0</v>
      </c>
      <c r="L106" s="521" t="n">
        <v>0</v>
      </c>
      <c r="M106" s="521" t="n">
        <v>0</v>
      </c>
      <c r="N106" s="521" t="n">
        <v>0</v>
      </c>
      <c r="O106" s="521" t="n">
        <v>0</v>
      </c>
    </row>
    <row r="107" ht="24.75" customHeight="1" s="275">
      <c r="A107" s="302" t="n">
        <v>43000481</v>
      </c>
      <c r="B107" s="303" t="inlineStr">
        <is>
          <t>MARCELA GABORAVA</t>
        </is>
      </c>
      <c r="C107" s="303" t="n">
        <v>0</v>
      </c>
      <c r="D107" s="521" t="n">
        <v>0</v>
      </c>
      <c r="E107" s="521" t="n">
        <v>0</v>
      </c>
      <c r="F107" s="521" t="n">
        <v>0</v>
      </c>
      <c r="G107" s="521" t="n">
        <v>0</v>
      </c>
      <c r="H107" s="521" t="n">
        <v>0</v>
      </c>
      <c r="I107" s="521" t="n">
        <v>0</v>
      </c>
      <c r="J107" s="521" t="n">
        <v>0</v>
      </c>
      <c r="K107" s="521" t="n">
        <v>0</v>
      </c>
      <c r="L107" s="521" t="n">
        <v>0</v>
      </c>
      <c r="M107" s="521" t="n">
        <v>0</v>
      </c>
      <c r="N107" s="521" t="n">
        <v>0</v>
      </c>
      <c r="O107" s="521" t="n">
        <v>0</v>
      </c>
    </row>
    <row r="108" ht="24.75" customHeight="1" s="275">
      <c r="A108" s="302" t="n">
        <v>43000482</v>
      </c>
      <c r="B108" s="336" t="inlineStr">
        <is>
          <t>TANGER TRAVEL GOLF GMBH</t>
        </is>
      </c>
      <c r="C108" s="303" t="n"/>
      <c r="D108" s="521" t="n"/>
      <c r="E108" s="521" t="n">
        <v>-300</v>
      </c>
      <c r="F108" s="521" t="n">
        <v>-300</v>
      </c>
      <c r="G108" s="521" t="n">
        <v>0</v>
      </c>
      <c r="H108" s="521" t="n">
        <v>0</v>
      </c>
      <c r="I108" s="521" t="n">
        <v>0</v>
      </c>
      <c r="J108" s="521" t="n">
        <v>0</v>
      </c>
      <c r="K108" s="521" t="n">
        <v>0</v>
      </c>
      <c r="L108" s="521" t="n">
        <v>0</v>
      </c>
      <c r="M108" s="521" t="n">
        <v>0</v>
      </c>
      <c r="N108" s="521" t="n">
        <v>0</v>
      </c>
      <c r="O108" s="521" t="n">
        <v>0</v>
      </c>
    </row>
    <row r="109" ht="24.75" customHeight="1" s="275">
      <c r="A109" s="302" t="n">
        <v>43000483</v>
      </c>
      <c r="B109" s="303" t="inlineStr">
        <is>
          <t>GOLF TRAVEL GROUP LTD</t>
        </is>
      </c>
      <c r="C109" s="308" t="n">
        <v>4585</v>
      </c>
      <c r="D109" s="521" t="n">
        <v>-4585</v>
      </c>
      <c r="E109" s="521" t="n">
        <v>0</v>
      </c>
      <c r="F109" s="521" t="n">
        <v>0</v>
      </c>
      <c r="G109" s="521" t="n">
        <v>0</v>
      </c>
      <c r="H109" s="521" t="n">
        <v>0</v>
      </c>
      <c r="I109" s="521" t="n">
        <v>0</v>
      </c>
      <c r="J109" s="521" t="n">
        <v>0</v>
      </c>
      <c r="K109" s="521" t="n">
        <v>0</v>
      </c>
      <c r="L109" s="521" t="n">
        <v>0</v>
      </c>
      <c r="M109" s="521" t="n">
        <v>0</v>
      </c>
      <c r="N109" s="521" t="n">
        <v>0</v>
      </c>
      <c r="O109" s="521" t="n">
        <v>0</v>
      </c>
      <c r="P109" s="320" t="n"/>
      <c r="Q109" s="320" t="n"/>
      <c r="R109" s="520" t="n"/>
    </row>
    <row r="110" ht="24.75" customHeight="1" s="275">
      <c r="A110" s="302" t="n">
        <v>43000484</v>
      </c>
      <c r="B110" s="342" t="inlineStr">
        <is>
          <t>GOLFINFO.COM SIMON NIESS</t>
        </is>
      </c>
      <c r="C110" s="308" t="n"/>
      <c r="D110" s="521" t="n"/>
      <c r="E110" s="521" t="n"/>
      <c r="F110" s="521" t="n"/>
      <c r="G110" s="521" t="n">
        <v>800</v>
      </c>
      <c r="H110" s="521" t="n">
        <v>0</v>
      </c>
      <c r="I110" s="521" t="n">
        <v>162</v>
      </c>
      <c r="J110" s="521" t="n">
        <v>162</v>
      </c>
      <c r="K110" s="521" t="n">
        <v>0</v>
      </c>
      <c r="L110" s="521" t="n">
        <v>0</v>
      </c>
      <c r="M110" s="521" t="n">
        <v>200</v>
      </c>
      <c r="N110" s="521" t="n">
        <v>0</v>
      </c>
      <c r="O110" s="521" t="n">
        <v>65</v>
      </c>
      <c r="P110" s="320" t="n"/>
      <c r="Q110" s="320" t="n"/>
      <c r="R110" s="520" t="n"/>
      <c r="S110" s="529">
        <f>+O110</f>
        <v/>
      </c>
    </row>
    <row r="111" ht="24.75" customHeight="1" s="275">
      <c r="A111" s="338" t="n">
        <v>43000486</v>
      </c>
      <c r="B111" s="343" t="inlineStr">
        <is>
          <t>MARBELLA INTERNATIONAL CUP</t>
        </is>
      </c>
      <c r="C111" s="344" t="n">
        <v>3000</v>
      </c>
      <c r="D111" s="521" t="n">
        <v>3000</v>
      </c>
      <c r="E111" s="521" t="n">
        <v>3000</v>
      </c>
      <c r="F111" s="521" t="n">
        <v>0</v>
      </c>
      <c r="G111" s="521" t="n">
        <v>0</v>
      </c>
      <c r="H111" s="521" t="n">
        <v>0</v>
      </c>
      <c r="I111" s="521" t="n">
        <v>0</v>
      </c>
      <c r="J111" s="521" t="n">
        <v>0</v>
      </c>
      <c r="K111" s="521" t="n">
        <v>0</v>
      </c>
      <c r="L111" s="521" t="n">
        <v>0</v>
      </c>
      <c r="M111" s="521" t="n">
        <v>0</v>
      </c>
      <c r="N111" s="521" t="n">
        <v>0</v>
      </c>
      <c r="O111" s="521" t="n">
        <v>0</v>
      </c>
      <c r="P111" s="320" t="n"/>
      <c r="Q111" s="320" t="n"/>
      <c r="R111" s="520" t="n"/>
    </row>
    <row r="112" ht="24.75" customHeight="1" s="275">
      <c r="A112" s="318" t="n">
        <v>43000489</v>
      </c>
      <c r="B112" s="319" t="inlineStr">
        <is>
          <t>ANORELLA LTD TRADING-FOND A GOLF BREAK</t>
        </is>
      </c>
      <c r="C112" s="345" t="n">
        <v>-95</v>
      </c>
      <c r="D112" s="519" t="n">
        <v>-95</v>
      </c>
      <c r="E112" s="519" t="n">
        <v>-95</v>
      </c>
      <c r="F112" s="519" t="n">
        <v>-95</v>
      </c>
      <c r="G112" s="519" t="n">
        <v>-95</v>
      </c>
      <c r="H112" s="519" t="n">
        <v>-95</v>
      </c>
      <c r="I112" s="519" t="n">
        <v>-95</v>
      </c>
      <c r="J112" s="519" t="n">
        <v>-95</v>
      </c>
      <c r="K112" s="519" t="n">
        <v>-95</v>
      </c>
      <c r="L112" s="519" t="n">
        <v>-95</v>
      </c>
      <c r="M112" s="519" t="n">
        <v>-95</v>
      </c>
      <c r="N112" s="519" t="n">
        <v>-95</v>
      </c>
      <c r="O112" s="519" t="n">
        <v>-95</v>
      </c>
      <c r="P112" s="320" t="n"/>
      <c r="Q112" s="320" t="n"/>
      <c r="R112" s="520">
        <f>+O112</f>
        <v/>
      </c>
    </row>
    <row r="113" ht="24.75" customHeight="1" s="275">
      <c r="A113" s="318" t="n">
        <v>43000490</v>
      </c>
      <c r="B113" s="303" t="inlineStr">
        <is>
          <t>GOLTRIP4U.NL</t>
        </is>
      </c>
      <c r="C113" s="303" t="n">
        <v>-225</v>
      </c>
      <c r="D113" s="519" t="n">
        <v>0</v>
      </c>
      <c r="E113" s="519" t="n">
        <v>0</v>
      </c>
      <c r="F113" s="519" t="n">
        <v>0</v>
      </c>
      <c r="G113" s="519" t="n">
        <v>0</v>
      </c>
      <c r="H113" s="519" t="n">
        <v>0</v>
      </c>
      <c r="I113" s="519" t="n">
        <v>0</v>
      </c>
      <c r="J113" s="519" t="n">
        <v>0</v>
      </c>
      <c r="K113" s="519" t="n">
        <v>0</v>
      </c>
      <c r="L113" s="519" t="n">
        <v>0</v>
      </c>
      <c r="M113" s="519" t="n">
        <v>0</v>
      </c>
      <c r="N113" s="519" t="n">
        <v>0</v>
      </c>
      <c r="O113" s="519" t="n">
        <v>0</v>
      </c>
      <c r="P113" s="320" t="n"/>
      <c r="Q113" s="320" t="n"/>
      <c r="R113" s="520" t="n"/>
    </row>
    <row r="114" ht="24.75" customHeight="1" s="275">
      <c r="A114" s="318" t="n">
        <v>43000491</v>
      </c>
      <c r="B114" s="319" t="inlineStr">
        <is>
          <t>EXCLUSIVE VILLA GOLF LTD</t>
        </is>
      </c>
      <c r="C114" s="345" t="n">
        <v>380</v>
      </c>
      <c r="D114" s="519" t="n">
        <v>380</v>
      </c>
      <c r="E114" s="519" t="n">
        <v>380</v>
      </c>
      <c r="F114" s="519" t="n">
        <v>380</v>
      </c>
      <c r="G114" s="519" t="n">
        <v>380</v>
      </c>
      <c r="H114" s="519" t="n">
        <v>380</v>
      </c>
      <c r="I114" s="519" t="n">
        <v>380</v>
      </c>
      <c r="J114" s="519" t="n">
        <v>380</v>
      </c>
      <c r="K114" s="519" t="n">
        <v>380</v>
      </c>
      <c r="L114" s="519" t="n">
        <v>380</v>
      </c>
      <c r="M114" s="519" t="n">
        <v>380</v>
      </c>
      <c r="N114" s="519" t="n">
        <v>380</v>
      </c>
      <c r="O114" s="519" t="n">
        <v>380</v>
      </c>
      <c r="P114" s="320" t="n"/>
      <c r="Q114" s="320" t="n"/>
      <c r="R114" s="520" t="n"/>
      <c r="S114" s="529">
        <f>+O114</f>
        <v/>
      </c>
      <c r="U114" s="294" t="n">
        <v>380</v>
      </c>
    </row>
    <row r="115" ht="24.75" customHeight="1" s="275">
      <c r="A115" s="346" t="n">
        <v>43000492</v>
      </c>
      <c r="B115" s="303" t="inlineStr">
        <is>
          <t>GOLFTRIP4U.NL</t>
        </is>
      </c>
      <c r="C115" s="303" t="n">
        <v>225</v>
      </c>
      <c r="D115" s="519" t="n">
        <v>0</v>
      </c>
      <c r="E115" s="519" t="n">
        <v>0</v>
      </c>
      <c r="F115" s="519" t="n">
        <v>0</v>
      </c>
      <c r="G115" s="519" t="n">
        <v>0</v>
      </c>
      <c r="H115" s="519" t="n">
        <v>0</v>
      </c>
      <c r="I115" s="519" t="n">
        <v>0</v>
      </c>
      <c r="J115" s="519" t="n">
        <v>0</v>
      </c>
      <c r="K115" s="519" t="n">
        <v>0</v>
      </c>
      <c r="L115" s="519" t="n">
        <v>0</v>
      </c>
      <c r="M115" s="519" t="n">
        <v>0</v>
      </c>
      <c r="N115" s="519" t="n">
        <v>0</v>
      </c>
      <c r="O115" s="519" t="n">
        <v>0</v>
      </c>
      <c r="P115" s="320" t="n"/>
      <c r="Q115" s="320" t="n"/>
      <c r="R115" s="520" t="n"/>
    </row>
    <row r="116" ht="24.75" customHeight="1" s="275">
      <c r="A116" s="302" t="n">
        <v>43000505</v>
      </c>
      <c r="B116" s="303" t="inlineStr">
        <is>
          <t>GOLFING HOLIDAYS</t>
        </is>
      </c>
      <c r="C116" s="308" t="n">
        <v>0</v>
      </c>
      <c r="D116" s="521" t="n">
        <v>0</v>
      </c>
      <c r="E116" s="521" t="n">
        <v>0</v>
      </c>
      <c r="F116" s="521" t="n">
        <v>0</v>
      </c>
      <c r="G116" s="521" t="n">
        <v>0</v>
      </c>
      <c r="H116" s="521" t="n">
        <v>0</v>
      </c>
      <c r="I116" s="521" t="n">
        <v>0</v>
      </c>
      <c r="J116" s="521" t="n">
        <v>0</v>
      </c>
      <c r="K116" s="521" t="n">
        <v>0</v>
      </c>
      <c r="L116" s="521" t="n">
        <v>0</v>
      </c>
      <c r="M116" s="521" t="n">
        <v>0</v>
      </c>
      <c r="N116" s="521" t="n">
        <v>0</v>
      </c>
      <c r="O116" s="521" t="n">
        <v>0</v>
      </c>
      <c r="P116" s="320" t="n"/>
      <c r="Q116" s="320" t="n"/>
      <c r="R116" s="520" t="n"/>
    </row>
    <row r="117" ht="24.75" customHeight="1" s="275">
      <c r="A117" s="302" t="n">
        <v>43000507</v>
      </c>
      <c r="B117" s="303" t="inlineStr">
        <is>
          <t>FAIRWAY GOLF TRAVEL</t>
        </is>
      </c>
      <c r="C117" s="308" t="n">
        <v>0</v>
      </c>
      <c r="D117" s="521" t="n">
        <v>0</v>
      </c>
      <c r="E117" s="521" t="n">
        <v>0</v>
      </c>
      <c r="F117" s="521" t="n">
        <v>0</v>
      </c>
      <c r="G117" s="521" t="n">
        <v>0</v>
      </c>
      <c r="H117" s="521" t="n">
        <v>0</v>
      </c>
      <c r="I117" s="521" t="n">
        <v>0</v>
      </c>
      <c r="J117" s="521" t="n">
        <v>0</v>
      </c>
      <c r="K117" s="521" t="n">
        <v>0</v>
      </c>
      <c r="L117" s="521" t="n">
        <v>0</v>
      </c>
      <c r="M117" s="521" t="n">
        <v>0</v>
      </c>
      <c r="N117" s="521" t="n">
        <v>0</v>
      </c>
      <c r="O117" s="521" t="n">
        <v>0</v>
      </c>
      <c r="P117" s="320" t="n"/>
      <c r="Q117" s="320" t="n"/>
      <c r="R117" s="520" t="n"/>
    </row>
    <row r="118" ht="24.75" customHeight="1" s="275">
      <c r="A118" s="302" t="n">
        <v>43000508</v>
      </c>
      <c r="B118" s="303" t="inlineStr">
        <is>
          <t>GOLF TRAVEL PLUS</t>
        </is>
      </c>
      <c r="C118" s="308" t="n">
        <v>-6</v>
      </c>
      <c r="D118" s="521" t="n">
        <v>-6</v>
      </c>
      <c r="E118" s="521" t="n">
        <v>-6</v>
      </c>
      <c r="F118" s="521" t="n">
        <v>-6</v>
      </c>
      <c r="G118" s="521" t="n">
        <v>-6</v>
      </c>
      <c r="H118" s="521" t="n">
        <v>-6</v>
      </c>
      <c r="I118" s="521" t="n">
        <v>-6</v>
      </c>
      <c r="J118" s="521" t="n">
        <v>-6</v>
      </c>
      <c r="K118" s="521" t="n">
        <v>-6</v>
      </c>
      <c r="L118" s="521" t="n">
        <v>-6</v>
      </c>
      <c r="M118" s="521" t="n">
        <v>-6</v>
      </c>
      <c r="N118" s="521" t="n">
        <v>-6</v>
      </c>
      <c r="O118" s="521" t="n">
        <v>-6</v>
      </c>
      <c r="P118" s="320" t="n"/>
      <c r="Q118" s="320" t="n"/>
      <c r="R118" s="520">
        <f>+O118</f>
        <v/>
      </c>
    </row>
    <row r="119" ht="24.75" customHeight="1" s="275">
      <c r="A119" s="302" t="n">
        <v>43000510</v>
      </c>
      <c r="B119" s="303" t="inlineStr">
        <is>
          <t>GOLFKINGS</t>
        </is>
      </c>
      <c r="C119" s="308" t="n">
        <v>0</v>
      </c>
      <c r="D119" s="521" t="n">
        <v>0</v>
      </c>
      <c r="E119" s="521" t="n">
        <v>0</v>
      </c>
      <c r="F119" s="521" t="n">
        <v>-1745</v>
      </c>
      <c r="G119" s="523" t="n">
        <v>-975</v>
      </c>
      <c r="H119" s="521" t="n">
        <v>0</v>
      </c>
      <c r="I119" s="521" t="n">
        <v>0</v>
      </c>
      <c r="J119" s="521" t="n">
        <v>0</v>
      </c>
      <c r="K119" s="521" t="n">
        <v>0</v>
      </c>
      <c r="L119" s="521" t="n">
        <v>-230</v>
      </c>
      <c r="M119" s="521" t="n">
        <v>0</v>
      </c>
      <c r="N119" s="521" t="n">
        <v>0</v>
      </c>
      <c r="O119" s="521" t="n">
        <v>0</v>
      </c>
      <c r="P119" s="320" t="n"/>
      <c r="Q119" s="320" t="n"/>
      <c r="R119" s="520" t="n"/>
    </row>
    <row r="120" ht="24.75" customHeight="1" s="275">
      <c r="A120" s="302" t="n">
        <v>43000511</v>
      </c>
      <c r="B120" s="303" t="inlineStr">
        <is>
          <t>GRUBER GOLFREISEN</t>
        </is>
      </c>
      <c r="C120" s="308" t="n">
        <v>-458</v>
      </c>
      <c r="D120" s="521" t="n">
        <v>-458</v>
      </c>
      <c r="E120" s="521" t="n">
        <v>-458</v>
      </c>
      <c r="F120" s="531" t="n">
        <v>-458</v>
      </c>
      <c r="G120" s="523" t="n">
        <v>-458</v>
      </c>
      <c r="H120" s="523" t="n">
        <v>-458</v>
      </c>
      <c r="I120" s="523" t="n">
        <v>-458</v>
      </c>
      <c r="J120" s="523" t="n">
        <v>-458</v>
      </c>
      <c r="K120" s="523" t="n">
        <v>-458</v>
      </c>
      <c r="L120" s="528" t="n">
        <v>-458</v>
      </c>
      <c r="M120" s="528" t="n">
        <v>-458</v>
      </c>
      <c r="N120" s="528" t="n">
        <v>-458</v>
      </c>
      <c r="O120" s="528" t="n">
        <v>-458</v>
      </c>
      <c r="P120" s="320" t="n"/>
      <c r="Q120" s="320" t="n"/>
      <c r="R120" s="520">
        <f>+O120</f>
        <v/>
      </c>
    </row>
    <row r="121" ht="24.75" customHeight="1" s="275">
      <c r="A121" s="302" t="n">
        <v>43000515</v>
      </c>
      <c r="B121" s="303" t="inlineStr">
        <is>
          <t>GOLF BREAKS IN SPAIN</t>
        </is>
      </c>
      <c r="C121" s="308" t="n">
        <v>1609.5</v>
      </c>
      <c r="D121" s="521" t="n">
        <v>1609.5</v>
      </c>
      <c r="E121" s="521" t="n">
        <v>1609.5</v>
      </c>
      <c r="F121" s="531" t="n">
        <v>1839.5</v>
      </c>
      <c r="G121" s="523" t="n">
        <v>1609.5</v>
      </c>
      <c r="H121" s="523" t="n">
        <v>1609.5</v>
      </c>
      <c r="I121" s="523" t="n">
        <v>1609.5</v>
      </c>
      <c r="J121" s="523" t="n">
        <v>1609.5</v>
      </c>
      <c r="K121" s="523" t="n">
        <v>1609.5</v>
      </c>
      <c r="L121" s="528" t="n">
        <v>895.5</v>
      </c>
      <c r="M121" s="528" t="n">
        <v>895.5</v>
      </c>
      <c r="N121" s="537" t="n">
        <v>2415.5</v>
      </c>
      <c r="O121" s="525" t="n">
        <v>895.5</v>
      </c>
      <c r="P121" s="320" t="n"/>
      <c r="Q121" s="320" t="n"/>
      <c r="R121" s="520" t="n"/>
      <c r="S121" s="529">
        <f>+O121</f>
        <v/>
      </c>
      <c r="U121" s="294" t="n">
        <v>895</v>
      </c>
    </row>
    <row r="122" ht="24.75" customHeight="1" s="275">
      <c r="A122" s="302" t="n">
        <v>43000523</v>
      </c>
      <c r="B122" s="303" t="inlineStr">
        <is>
          <t>ORBYZON AB</t>
        </is>
      </c>
      <c r="C122" s="308" t="n">
        <v>230</v>
      </c>
      <c r="D122" s="521" t="n">
        <v>230</v>
      </c>
      <c r="E122" s="521" t="n">
        <v>230</v>
      </c>
      <c r="F122" s="531" t="n">
        <v>230</v>
      </c>
      <c r="G122" s="523" t="n">
        <v>230</v>
      </c>
      <c r="H122" s="523" t="n">
        <v>230</v>
      </c>
      <c r="I122" s="523" t="n">
        <v>230</v>
      </c>
      <c r="J122" s="523" t="n">
        <v>230</v>
      </c>
      <c r="K122" s="523" t="n">
        <v>230</v>
      </c>
      <c r="L122" s="528" t="n">
        <v>230</v>
      </c>
      <c r="M122" s="528" t="n">
        <v>230</v>
      </c>
      <c r="N122" s="537" t="n">
        <v>230</v>
      </c>
      <c r="O122" s="525" t="n">
        <v>230</v>
      </c>
      <c r="P122" s="320" t="n"/>
      <c r="Q122" s="320" t="n"/>
      <c r="R122" s="520" t="n"/>
      <c r="S122" s="529">
        <f>+O122</f>
        <v/>
      </c>
      <c r="U122" s="294" t="n">
        <v>230</v>
      </c>
    </row>
    <row r="123" ht="24.75" customHeight="1" s="275">
      <c r="A123" s="302" t="n">
        <v>43000524</v>
      </c>
      <c r="B123" s="303" t="inlineStr">
        <is>
          <t>BUSS SPECIAL/BF TRAVEL</t>
        </is>
      </c>
      <c r="C123" s="308" t="n">
        <v>0</v>
      </c>
      <c r="D123" s="521" t="n">
        <v>0</v>
      </c>
      <c r="E123" s="521" t="n">
        <v>0</v>
      </c>
      <c r="F123" s="531" t="n">
        <v>-1400</v>
      </c>
      <c r="G123" s="523" t="n">
        <v>9281</v>
      </c>
      <c r="H123" s="521" t="n">
        <v>0</v>
      </c>
      <c r="I123" s="521" t="n">
        <v>0</v>
      </c>
      <c r="J123" s="521" t="n">
        <v>0</v>
      </c>
      <c r="K123" s="521" t="n">
        <v>0</v>
      </c>
      <c r="L123" s="528" t="n">
        <v>-9955</v>
      </c>
      <c r="M123" s="521" t="n">
        <v>-9190</v>
      </c>
      <c r="N123" s="537" t="n">
        <v>990</v>
      </c>
      <c r="O123" s="525" t="n">
        <v>810</v>
      </c>
      <c r="P123" s="320" t="n"/>
      <c r="Q123" s="320" t="n"/>
      <c r="R123" s="520" t="n"/>
      <c r="S123" s="529">
        <f>+O123</f>
        <v/>
      </c>
    </row>
    <row r="124" ht="24.75" customHeight="1" s="275">
      <c r="A124" s="302" t="n">
        <v>43000525</v>
      </c>
      <c r="B124" s="303" t="inlineStr">
        <is>
          <t>CAMPBELL LAMONT GOLF S.L.</t>
        </is>
      </c>
      <c r="C124" s="308" t="n">
        <v>0</v>
      </c>
      <c r="D124" s="521" t="n">
        <v>130</v>
      </c>
      <c r="E124" s="522" t="n">
        <v>0</v>
      </c>
      <c r="F124" s="521" t="n">
        <v>0</v>
      </c>
      <c r="G124" s="523" t="n">
        <v>840</v>
      </c>
      <c r="H124" s="521" t="n">
        <v>0</v>
      </c>
      <c r="I124" s="521" t="n">
        <v>0</v>
      </c>
      <c r="J124" s="521" t="n">
        <v>0</v>
      </c>
      <c r="K124" s="521" t="n">
        <v>0</v>
      </c>
      <c r="L124" s="521" t="n">
        <v>0</v>
      </c>
      <c r="M124" s="521" t="n">
        <v>0</v>
      </c>
      <c r="N124" s="521" t="n">
        <v>0</v>
      </c>
      <c r="O124" s="525" t="n">
        <v>0</v>
      </c>
      <c r="P124" s="320" t="n"/>
      <c r="Q124" s="320" t="n"/>
      <c r="R124" s="520" t="n"/>
    </row>
    <row r="125" ht="24.75" customHeight="1" s="275">
      <c r="A125" s="302" t="n">
        <v>43000526</v>
      </c>
      <c r="B125" s="303" t="inlineStr">
        <is>
          <t>LEISURE AND TAVEL 4 YOU .SL.</t>
        </is>
      </c>
      <c r="C125" s="519" t="n">
        <v>-1449</v>
      </c>
      <c r="D125" s="521" t="n">
        <v>-1449</v>
      </c>
      <c r="E125" s="533" t="n">
        <v>-1929</v>
      </c>
      <c r="F125" s="531" t="n">
        <v>-1449</v>
      </c>
      <c r="G125" s="523" t="n">
        <v>-2052</v>
      </c>
      <c r="H125" s="521" t="n">
        <v>248</v>
      </c>
      <c r="I125" s="521" t="n">
        <v>248</v>
      </c>
      <c r="J125" s="521" t="n">
        <v>248</v>
      </c>
      <c r="K125" s="539" t="n">
        <v>-1698</v>
      </c>
      <c r="L125" s="528" t="n">
        <v>-2052</v>
      </c>
      <c r="M125" s="521" t="n">
        <v>248</v>
      </c>
      <c r="N125" s="521" t="n">
        <v>248</v>
      </c>
      <c r="O125" s="525" t="n">
        <v>248</v>
      </c>
      <c r="P125" s="320" t="n"/>
      <c r="Q125" s="320" t="n"/>
      <c r="R125" s="520" t="n"/>
      <c r="S125" s="529">
        <f>+O125</f>
        <v/>
      </c>
      <c r="U125" s="294" t="n">
        <v>248</v>
      </c>
    </row>
    <row r="126" ht="24.75" customHeight="1" s="275">
      <c r="A126" s="302" t="n">
        <v>43000527</v>
      </c>
      <c r="B126" s="303" t="inlineStr">
        <is>
          <t>CLASSIC TOURS APS</t>
        </is>
      </c>
      <c r="C126" s="519" t="n">
        <v>-4470</v>
      </c>
      <c r="D126" s="521" t="n">
        <v>-6450</v>
      </c>
      <c r="E126" s="533" t="n">
        <v>-5820</v>
      </c>
      <c r="F126" s="531" t="n">
        <v>-3800</v>
      </c>
      <c r="G126" s="523" t="n">
        <v>-3340</v>
      </c>
      <c r="H126" s="523" t="n">
        <v>-3340</v>
      </c>
      <c r="I126" s="523" t="n">
        <v>-3340</v>
      </c>
      <c r="J126" s="523" t="n">
        <v>-3340</v>
      </c>
      <c r="K126" s="539" t="n">
        <v>-3340</v>
      </c>
      <c r="L126" s="528" t="n">
        <v>-7780</v>
      </c>
      <c r="M126" s="521" t="n">
        <v>-2960</v>
      </c>
      <c r="N126" s="521" t="n">
        <v>-2960</v>
      </c>
      <c r="O126" s="521" t="n">
        <v>-2960</v>
      </c>
      <c r="P126" s="320" t="n"/>
      <c r="Q126" s="320" t="n"/>
      <c r="R126" s="520">
        <f>+O126</f>
        <v/>
      </c>
    </row>
    <row r="127" ht="24.75" customHeight="1" s="275">
      <c r="A127" s="302" t="n">
        <v>43000531</v>
      </c>
      <c r="B127" s="303" t="inlineStr">
        <is>
          <t>ATALAYA PARK HOTEL &amp; RESORT,S.L.</t>
        </is>
      </c>
      <c r="C127" s="519" t="n">
        <v>5076</v>
      </c>
      <c r="D127" s="519" t="n">
        <v>7549</v>
      </c>
      <c r="E127" s="533" t="n">
        <v>10204</v>
      </c>
      <c r="F127" s="531" t="n">
        <v>13370</v>
      </c>
      <c r="G127" s="523" t="n">
        <v>7110</v>
      </c>
      <c r="H127" s="524" t="n">
        <v>5430</v>
      </c>
      <c r="I127" s="525" t="n">
        <v>2945</v>
      </c>
      <c r="J127" s="525" t="n">
        <v>2945</v>
      </c>
      <c r="K127" s="539" t="n">
        <v>1235</v>
      </c>
      <c r="L127" s="528" t="n">
        <v>1045</v>
      </c>
      <c r="M127" s="521" t="n">
        <v>12895</v>
      </c>
      <c r="N127" s="537" t="n">
        <v>13495</v>
      </c>
      <c r="O127" s="525" t="n">
        <v>1885</v>
      </c>
      <c r="P127" s="320" t="n"/>
      <c r="Q127" s="320" t="n"/>
      <c r="R127" s="520" t="n"/>
      <c r="S127" s="529">
        <f>+O127</f>
        <v/>
      </c>
    </row>
    <row r="128" ht="24.75" customHeight="1" s="275">
      <c r="A128" s="302" t="n">
        <v>43000533</v>
      </c>
      <c r="B128" s="303" t="inlineStr">
        <is>
          <t>MACDONALD RESORT SPAIN S.A</t>
        </is>
      </c>
      <c r="C128" s="519" t="n">
        <v>-674</v>
      </c>
      <c r="D128" s="519" t="n">
        <v>-674</v>
      </c>
      <c r="E128" s="533" t="n">
        <v>-674</v>
      </c>
      <c r="F128" s="531" t="n">
        <v>-674</v>
      </c>
      <c r="G128" s="523" t="n">
        <v>-674</v>
      </c>
      <c r="H128" s="523" t="n">
        <v>-674</v>
      </c>
      <c r="I128" s="523" t="n">
        <v>-674</v>
      </c>
      <c r="J128" s="523" t="n">
        <v>-674</v>
      </c>
      <c r="K128" s="539" t="n">
        <v>-674</v>
      </c>
      <c r="L128" s="528" t="n">
        <v>-674</v>
      </c>
      <c r="M128" s="528" t="n">
        <v>-674</v>
      </c>
      <c r="N128" s="537" t="n">
        <v>-674</v>
      </c>
      <c r="O128" s="537" t="n">
        <v>-674</v>
      </c>
      <c r="P128" s="320" t="n"/>
      <c r="Q128" s="320" t="n"/>
      <c r="R128" s="520">
        <f>+O128</f>
        <v/>
      </c>
    </row>
    <row r="129" ht="24.75" customHeight="1" s="275">
      <c r="A129" s="302" t="n">
        <v>43000537</v>
      </c>
      <c r="B129" s="303" t="inlineStr">
        <is>
          <t>ASCOT GOLF</t>
        </is>
      </c>
      <c r="C129" s="519" t="n">
        <v>-1528</v>
      </c>
      <c r="D129" s="519" t="n">
        <v>-1528</v>
      </c>
      <c r="E129" s="533" t="n">
        <v>-1528</v>
      </c>
      <c r="F129" s="531" t="n">
        <v>-1528</v>
      </c>
      <c r="G129" s="523" t="n">
        <v>-1528</v>
      </c>
      <c r="H129" s="523" t="n">
        <v>-1528</v>
      </c>
      <c r="I129" s="523" t="n">
        <v>-1528</v>
      </c>
      <c r="J129" s="523" t="n">
        <v>-1528</v>
      </c>
      <c r="K129" s="539" t="n">
        <v>-1528</v>
      </c>
      <c r="L129" s="528" t="n">
        <v>-1528</v>
      </c>
      <c r="M129" s="528" t="n">
        <v>-1528</v>
      </c>
      <c r="N129" s="537" t="n">
        <v>-1528</v>
      </c>
      <c r="O129" s="537" t="n">
        <v>-1528</v>
      </c>
      <c r="P129" s="320" t="n"/>
      <c r="Q129" s="320" t="n"/>
      <c r="R129" s="520">
        <f>+O129</f>
        <v/>
      </c>
    </row>
    <row r="130" ht="24.75" customHeight="1" s="275">
      <c r="A130" s="302" t="n">
        <v>43000539</v>
      </c>
      <c r="B130" s="308" t="inlineStr">
        <is>
          <t>SPANISH GOLF HOLIDAYS</t>
        </is>
      </c>
      <c r="C130" s="347" t="n">
        <v>0.6</v>
      </c>
      <c r="D130" s="519" t="n">
        <v>0.6</v>
      </c>
      <c r="E130" s="533" t="n">
        <v>0.6</v>
      </c>
      <c r="F130" s="531" t="n">
        <v>0.6</v>
      </c>
      <c r="G130" s="521" t="n">
        <v>0</v>
      </c>
      <c r="H130" s="521" t="n">
        <v>0</v>
      </c>
      <c r="I130" s="521" t="n">
        <v>0</v>
      </c>
      <c r="J130" s="521" t="n">
        <v>0</v>
      </c>
      <c r="K130" s="527" t="n">
        <v>0</v>
      </c>
      <c r="L130" s="521" t="n">
        <v>0</v>
      </c>
      <c r="M130" s="521" t="n">
        <v>0</v>
      </c>
      <c r="N130" s="524" t="n">
        <v>0</v>
      </c>
      <c r="O130" s="524" t="n">
        <v>0</v>
      </c>
      <c r="P130" s="320" t="n"/>
      <c r="Q130" s="320" t="n"/>
      <c r="R130" s="520" t="n"/>
    </row>
    <row r="131" ht="24.75" customHeight="1" s="275">
      <c r="A131" s="302" t="n">
        <v>43000541</v>
      </c>
      <c r="B131" s="308" t="inlineStr">
        <is>
          <t>HERE WE GO SPORT IN SWEDEN</t>
        </is>
      </c>
      <c r="C131" s="347" t="n">
        <v>-510</v>
      </c>
      <c r="D131" s="519" t="n">
        <v>-510</v>
      </c>
      <c r="E131" s="533" t="n">
        <v>-2110</v>
      </c>
      <c r="F131" s="531" t="n">
        <v>-1910</v>
      </c>
      <c r="G131" s="521" t="n">
        <v>910</v>
      </c>
      <c r="H131" s="521" t="n">
        <v>910</v>
      </c>
      <c r="I131" s="521" t="n">
        <v>910</v>
      </c>
      <c r="J131" s="521" t="n">
        <v>910</v>
      </c>
      <c r="K131" s="527" t="n">
        <v>-910</v>
      </c>
      <c r="L131" s="528" t="n">
        <v>-1310</v>
      </c>
      <c r="M131" s="521" t="n">
        <v>-910</v>
      </c>
      <c r="N131" s="524" t="n">
        <v>-910</v>
      </c>
      <c r="O131" s="524" t="n">
        <v>-910</v>
      </c>
      <c r="P131" s="320" t="n"/>
      <c r="Q131" s="320" t="n"/>
      <c r="R131" s="520">
        <f>+O131</f>
        <v/>
      </c>
    </row>
    <row r="132" ht="24.75" customHeight="1" s="275">
      <c r="A132" s="302" t="n">
        <v>43000546</v>
      </c>
      <c r="B132" s="308" t="inlineStr">
        <is>
          <t>LIFESTYLE GOLF</t>
        </is>
      </c>
      <c r="C132" s="347" t="n">
        <v>902</v>
      </c>
      <c r="D132" s="519" t="n">
        <v>1762</v>
      </c>
      <c r="E132" s="533" t="n">
        <v>2036</v>
      </c>
      <c r="F132" s="531" t="n">
        <v>2276</v>
      </c>
      <c r="G132" s="531" t="n">
        <v>2276</v>
      </c>
      <c r="H132" s="531" t="n">
        <v>2276</v>
      </c>
      <c r="I132" s="531" t="n">
        <v>2276</v>
      </c>
      <c r="J132" s="531" t="n">
        <v>2276</v>
      </c>
      <c r="K132" s="527" t="n">
        <v>2036</v>
      </c>
      <c r="L132" s="528" t="n">
        <v>2036</v>
      </c>
      <c r="M132" s="521" t="n">
        <v>72</v>
      </c>
      <c r="N132" s="524" t="n">
        <v>396</v>
      </c>
      <c r="O132" s="525" t="n">
        <v>72</v>
      </c>
      <c r="P132" s="320" t="n"/>
      <c r="Q132" s="320" t="n"/>
      <c r="R132" s="520" t="n"/>
      <c r="S132" s="529">
        <f>+O132</f>
        <v/>
      </c>
    </row>
    <row r="133" ht="24.75" customHeight="1" s="275">
      <c r="A133" s="315" t="n">
        <v>43000549</v>
      </c>
      <c r="B133" s="348" t="inlineStr">
        <is>
          <t>GREEN GOLF REISEN AG</t>
        </is>
      </c>
      <c r="C133" s="308" t="n">
        <v>0</v>
      </c>
      <c r="D133" s="521" t="n">
        <v>0</v>
      </c>
      <c r="E133" s="522" t="n">
        <v>0</v>
      </c>
      <c r="F133" s="521" t="n">
        <v>0</v>
      </c>
      <c r="G133" s="521" t="n">
        <v>0</v>
      </c>
      <c r="H133" s="521" t="n">
        <v>0</v>
      </c>
      <c r="I133" s="521" t="n">
        <v>0</v>
      </c>
      <c r="J133" s="521" t="n">
        <v>0</v>
      </c>
      <c r="K133" s="527" t="n">
        <v>0</v>
      </c>
      <c r="L133" s="521" t="n">
        <v>0</v>
      </c>
      <c r="M133" s="521" t="n">
        <v>0</v>
      </c>
      <c r="N133" s="524" t="n">
        <v>0</v>
      </c>
      <c r="O133" s="524" t="n">
        <v>0</v>
      </c>
      <c r="P133" s="320" t="n"/>
      <c r="Q133" s="320" t="n"/>
      <c r="R133" s="520" t="n"/>
    </row>
    <row r="134" ht="24.75" customHeight="1" s="275">
      <c r="A134" s="318" t="n">
        <v>43000553</v>
      </c>
      <c r="B134" s="345" t="inlineStr">
        <is>
          <t>GOLFREISEN 1A</t>
        </is>
      </c>
      <c r="C134" s="345" t="n">
        <v>-1208</v>
      </c>
      <c r="D134" s="521" t="n">
        <v>-790</v>
      </c>
      <c r="E134" s="533" t="n">
        <v>807</v>
      </c>
      <c r="F134" s="531" t="n">
        <v>1007</v>
      </c>
      <c r="G134" s="523" t="n">
        <v>-255</v>
      </c>
      <c r="H134" s="523" t="n">
        <v>-255</v>
      </c>
      <c r="I134" s="523" t="n">
        <v>-255</v>
      </c>
      <c r="J134" s="523" t="n">
        <v>-255</v>
      </c>
      <c r="K134" s="527" t="n">
        <v>-255</v>
      </c>
      <c r="L134" s="527" t="n">
        <v>-255</v>
      </c>
      <c r="M134" s="527" t="n">
        <v>-255</v>
      </c>
      <c r="N134" s="524" t="n">
        <v>107</v>
      </c>
      <c r="O134" s="524" t="n">
        <v>107</v>
      </c>
      <c r="P134" s="320" t="n"/>
      <c r="Q134" s="320" t="n"/>
      <c r="R134" s="520" t="n"/>
      <c r="S134" s="529">
        <f>+O134</f>
        <v/>
      </c>
    </row>
    <row r="135" ht="24.75" customHeight="1" s="275">
      <c r="A135" s="318" t="n">
        <v>43000554</v>
      </c>
      <c r="B135" s="345" t="inlineStr">
        <is>
          <t>OPTITRAVEL SRO (KALOUDA)</t>
        </is>
      </c>
      <c r="C135" s="308" t="n">
        <v>230</v>
      </c>
      <c r="D135" s="521" t="n">
        <v>0</v>
      </c>
      <c r="E135" s="533" t="n">
        <v>230</v>
      </c>
      <c r="F135" s="531" t="n">
        <v>230</v>
      </c>
      <c r="G135" s="523" t="n">
        <v>230</v>
      </c>
      <c r="H135" s="524" t="n">
        <v>0</v>
      </c>
      <c r="I135" s="524" t="n">
        <v>0</v>
      </c>
      <c r="J135" s="524" t="n">
        <v>0</v>
      </c>
      <c r="K135" s="527" t="n">
        <v>0</v>
      </c>
      <c r="L135" s="527" t="n">
        <v>0</v>
      </c>
      <c r="M135" s="527" t="n">
        <v>-404</v>
      </c>
      <c r="N135" s="524" t="n">
        <v>0</v>
      </c>
      <c r="O135" s="524" t="n">
        <v>0</v>
      </c>
      <c r="P135" s="320" t="n"/>
      <c r="Q135" s="320" t="n"/>
      <c r="R135" s="520" t="n"/>
    </row>
    <row r="136" ht="24.75" customHeight="1" s="275">
      <c r="A136" s="349" t="n">
        <v>43000557</v>
      </c>
      <c r="B136" s="350" t="inlineStr">
        <is>
          <t>GOLF AND COUTRY TRAVEL</t>
        </is>
      </c>
      <c r="C136" s="308" t="n"/>
      <c r="D136" s="521" t="n"/>
      <c r="E136" s="533" t="n"/>
      <c r="F136" s="531" t="n"/>
      <c r="G136" s="523" t="n"/>
      <c r="H136" s="524" t="n">
        <v>800</v>
      </c>
      <c r="I136" s="524" t="n">
        <v>800</v>
      </c>
      <c r="J136" s="524" t="n">
        <v>800</v>
      </c>
      <c r="K136" s="527" t="n">
        <v>800</v>
      </c>
      <c r="L136" s="527" t="n">
        <v>800</v>
      </c>
      <c r="M136" s="527" t="n">
        <v>800</v>
      </c>
      <c r="N136" s="527" t="n">
        <v>800</v>
      </c>
      <c r="O136" s="527" t="n">
        <v>800</v>
      </c>
      <c r="P136" s="320" t="n"/>
      <c r="Q136" s="320" t="n"/>
      <c r="R136" s="520" t="n"/>
      <c r="S136" s="529">
        <f>+O136</f>
        <v/>
      </c>
      <c r="U136" s="294" t="n">
        <v>800</v>
      </c>
    </row>
    <row r="137" ht="24.75" customHeight="1" s="275">
      <c r="A137" s="349" t="n">
        <v>43000559</v>
      </c>
      <c r="B137" s="351" t="inlineStr">
        <is>
          <t>GOLF CLAPP SPAIN SL</t>
        </is>
      </c>
      <c r="C137" s="308" t="n"/>
      <c r="D137" s="521" t="n"/>
      <c r="E137" s="533" t="n"/>
      <c r="F137" s="531" t="n"/>
      <c r="G137" s="523" t="n"/>
      <c r="H137" s="524" t="n"/>
      <c r="I137" s="524" t="n"/>
      <c r="J137" s="524" t="n"/>
      <c r="K137" s="527" t="n">
        <v>65</v>
      </c>
      <c r="L137" s="527" t="n">
        <v>65</v>
      </c>
      <c r="M137" s="527" t="n">
        <v>65</v>
      </c>
      <c r="N137" s="527" t="n">
        <v>65</v>
      </c>
      <c r="O137" s="527" t="n">
        <v>65</v>
      </c>
      <c r="S137" s="529">
        <f>+O137</f>
        <v/>
      </c>
      <c r="U137" s="294" t="n">
        <v>65</v>
      </c>
    </row>
    <row r="138" ht="24.75" customHeight="1" s="275">
      <c r="A138" s="302" t="n">
        <v>43000582</v>
      </c>
      <c r="B138" s="308" t="inlineStr">
        <is>
          <t>GOLF EL CHAPARRAL,CUFEMA SL</t>
        </is>
      </c>
      <c r="C138" s="308" t="n">
        <v>130</v>
      </c>
      <c r="D138" s="519" t="n">
        <v>230</v>
      </c>
      <c r="E138" s="522" t="n">
        <v>0</v>
      </c>
      <c r="F138" s="521" t="n">
        <v>0</v>
      </c>
      <c r="G138" s="521" t="n">
        <v>0</v>
      </c>
      <c r="H138" s="524" t="n">
        <v>0</v>
      </c>
      <c r="I138" s="524" t="n">
        <v>0</v>
      </c>
      <c r="J138" s="524" t="n">
        <v>0</v>
      </c>
      <c r="K138" s="303" t="n">
        <v>0</v>
      </c>
      <c r="L138" s="303" t="n">
        <v>0</v>
      </c>
      <c r="M138" s="521" t="n">
        <v>0</v>
      </c>
      <c r="N138" s="521" t="n">
        <v>0</v>
      </c>
      <c r="O138" s="521" t="n">
        <v>0</v>
      </c>
    </row>
    <row r="139" ht="24.75" customHeight="1" s="275">
      <c r="A139" s="302" t="n">
        <v>43000584</v>
      </c>
      <c r="B139" s="308" t="inlineStr">
        <is>
          <t>TOURS TRAVEL AB</t>
        </is>
      </c>
      <c r="C139" s="347" t="n">
        <v>510</v>
      </c>
      <c r="D139" s="519" t="n">
        <v>-190</v>
      </c>
      <c r="E139" s="519" t="n">
        <v>-190</v>
      </c>
      <c r="F139" s="519" t="n">
        <v>-190</v>
      </c>
      <c r="G139" s="519" t="n">
        <v>-190</v>
      </c>
      <c r="H139" s="519" t="n">
        <v>-190</v>
      </c>
      <c r="I139" s="519" t="n">
        <v>-190</v>
      </c>
      <c r="J139" s="519" t="n">
        <v>-190</v>
      </c>
      <c r="K139" s="519" t="n">
        <v>-190</v>
      </c>
      <c r="L139" s="519" t="n">
        <v>-190</v>
      </c>
      <c r="M139" s="519" t="n">
        <v>-190</v>
      </c>
      <c r="N139" s="519" t="n">
        <v>-190</v>
      </c>
      <c r="O139" s="519" t="n">
        <v>-190</v>
      </c>
      <c r="R139" s="520">
        <f>+O139</f>
        <v/>
      </c>
    </row>
    <row r="140" ht="24.75" customHeight="1" s="275">
      <c r="A140" s="302" t="n">
        <v>43000585</v>
      </c>
      <c r="B140" s="308" t="inlineStr">
        <is>
          <t>DALEY GOLF HOLIDAYS</t>
        </is>
      </c>
      <c r="C140" s="308" t="n">
        <v>0</v>
      </c>
      <c r="D140" s="521" t="n">
        <v>0</v>
      </c>
      <c r="E140" s="521" t="n">
        <v>0</v>
      </c>
      <c r="F140" s="521" t="n">
        <v>0</v>
      </c>
      <c r="G140" s="521" t="n">
        <v>0</v>
      </c>
      <c r="H140" s="521" t="n">
        <v>0</v>
      </c>
      <c r="I140" s="521" t="n">
        <v>0</v>
      </c>
      <c r="J140" s="521" t="n">
        <v>0</v>
      </c>
      <c r="K140" s="521" t="n">
        <v>0</v>
      </c>
      <c r="L140" s="521" t="n">
        <v>0</v>
      </c>
      <c r="M140" s="521" t="n">
        <v>0</v>
      </c>
      <c r="N140" s="521" t="n">
        <v>0</v>
      </c>
      <c r="O140" s="521" t="n">
        <v>0</v>
      </c>
    </row>
    <row r="141" ht="24.75" customHeight="1" s="275">
      <c r="A141" s="302" t="n">
        <v>43000588</v>
      </c>
      <c r="B141" s="308" t="inlineStr">
        <is>
          <t>TEE TIMES AGENCIA VIAJES</t>
        </is>
      </c>
      <c r="C141" s="308" t="n">
        <v>2959</v>
      </c>
      <c r="D141" s="521" t="n">
        <v>2104</v>
      </c>
      <c r="E141" s="522" t="n">
        <v>354</v>
      </c>
      <c r="F141" s="521" t="n">
        <v>434</v>
      </c>
      <c r="G141" s="521" t="n">
        <v>719</v>
      </c>
      <c r="H141" s="535" t="n">
        <v>2264</v>
      </c>
      <c r="I141" s="521" t="n">
        <v>1599</v>
      </c>
      <c r="J141" s="530" t="n">
        <v>1719</v>
      </c>
      <c r="K141" s="303" t="n">
        <v>624</v>
      </c>
      <c r="L141" s="521" t="n">
        <v>1349</v>
      </c>
      <c r="M141" s="521" t="n">
        <v>2744</v>
      </c>
      <c r="N141" s="521" t="n">
        <v>1269</v>
      </c>
      <c r="O141" s="521" t="n">
        <v>504</v>
      </c>
      <c r="S141" s="529">
        <f>+O141</f>
        <v/>
      </c>
    </row>
    <row r="142" ht="24.75" customHeight="1" s="275">
      <c r="A142" s="302" t="n">
        <v>43000589</v>
      </c>
      <c r="B142" s="308" t="inlineStr">
        <is>
          <t>QUALITOURS OF SWEDEN AB</t>
        </is>
      </c>
      <c r="C142" s="347" t="n">
        <v>0</v>
      </c>
      <c r="D142" s="521" t="n">
        <v>0</v>
      </c>
      <c r="E142" s="522" t="n">
        <v>0</v>
      </c>
      <c r="F142" s="521" t="n">
        <v>0</v>
      </c>
      <c r="G142" s="521" t="n">
        <v>0</v>
      </c>
      <c r="H142" s="535" t="n">
        <v>0</v>
      </c>
      <c r="I142" s="521" t="n">
        <v>0</v>
      </c>
      <c r="J142" s="530" t="n">
        <v>0</v>
      </c>
      <c r="K142" s="527" t="n">
        <v>0</v>
      </c>
      <c r="L142" s="527" t="n">
        <v>0</v>
      </c>
      <c r="M142" s="521" t="n">
        <v>0</v>
      </c>
      <c r="N142" s="521" t="n">
        <v>0</v>
      </c>
      <c r="O142" s="521" t="n">
        <v>0</v>
      </c>
    </row>
    <row r="143" ht="24.75" customHeight="1" s="275">
      <c r="A143" s="302" t="n">
        <v>43000590</v>
      </c>
      <c r="B143" s="308" t="inlineStr">
        <is>
          <t>GOLF TOURS INTERNATIONAL</t>
        </is>
      </c>
      <c r="C143" s="347" t="n">
        <v>482</v>
      </c>
      <c r="D143" s="521" t="n">
        <v>132</v>
      </c>
      <c r="E143" s="522" t="n">
        <v>132</v>
      </c>
      <c r="F143" s="521" t="n">
        <v>132</v>
      </c>
      <c r="G143" s="521" t="n">
        <v>132</v>
      </c>
      <c r="H143" s="535" t="n">
        <v>132</v>
      </c>
      <c r="I143" s="521" t="n">
        <v>132</v>
      </c>
      <c r="J143" s="521" t="n">
        <v>132</v>
      </c>
      <c r="K143" s="527" t="n">
        <v>132</v>
      </c>
      <c r="L143" s="527" t="n">
        <v>132</v>
      </c>
      <c r="M143" s="521" t="n">
        <v>592</v>
      </c>
      <c r="N143" s="521" t="n">
        <v>592</v>
      </c>
      <c r="O143" s="521" t="n">
        <v>592</v>
      </c>
      <c r="S143" s="529">
        <f>+O143</f>
        <v/>
      </c>
      <c r="U143" s="294" t="n">
        <v>592</v>
      </c>
    </row>
    <row r="144" ht="24.75" customHeight="1" s="275">
      <c r="A144" s="302" t="n">
        <v>43000595</v>
      </c>
      <c r="B144" s="308" t="inlineStr">
        <is>
          <t>GOLFSPAIN TOURS SL</t>
        </is>
      </c>
      <c r="C144" s="347" t="n">
        <v>9620</v>
      </c>
      <c r="D144" s="521" t="n">
        <v>5690</v>
      </c>
      <c r="E144" s="522" t="n">
        <v>2837</v>
      </c>
      <c r="F144" s="521" t="n">
        <v>4452</v>
      </c>
      <c r="G144" s="523" t="n">
        <v>7812</v>
      </c>
      <c r="H144" s="535" t="n">
        <v>12517</v>
      </c>
      <c r="I144" s="521" t="n">
        <v>13327</v>
      </c>
      <c r="J144" s="526" t="n">
        <v>11722</v>
      </c>
      <c r="K144" s="527" t="n">
        <v>5942</v>
      </c>
      <c r="L144" s="521" t="n">
        <v>5132</v>
      </c>
      <c r="M144" s="521" t="n">
        <v>2777</v>
      </c>
      <c r="N144" s="521" t="n">
        <v>3117</v>
      </c>
      <c r="O144" s="521" t="n">
        <v>2312</v>
      </c>
      <c r="S144" s="529">
        <f>+O144</f>
        <v/>
      </c>
    </row>
    <row r="145" ht="24.75" customHeight="1" s="275">
      <c r="A145" s="302" t="n">
        <v>43000602</v>
      </c>
      <c r="B145" s="308" t="inlineStr">
        <is>
          <t>REISECENTER GOLF UN FUN</t>
        </is>
      </c>
      <c r="C145" s="347" t="n">
        <v>60</v>
      </c>
      <c r="D145" s="521" t="n">
        <v>60</v>
      </c>
      <c r="E145" s="522" t="n">
        <v>60</v>
      </c>
      <c r="F145" s="521" t="n">
        <v>60</v>
      </c>
      <c r="G145" s="523" t="n">
        <v>60</v>
      </c>
      <c r="H145" s="535" t="n">
        <v>60</v>
      </c>
      <c r="I145" s="521" t="n">
        <v>60</v>
      </c>
      <c r="J145" s="526" t="n">
        <v>60</v>
      </c>
      <c r="K145" s="526" t="n">
        <v>60</v>
      </c>
      <c r="L145" s="526" t="n">
        <v>60</v>
      </c>
      <c r="M145" s="526" t="n">
        <v>60</v>
      </c>
      <c r="N145" s="521" t="n">
        <v>60</v>
      </c>
      <c r="O145" s="521" t="n">
        <v>60</v>
      </c>
      <c r="S145" s="529">
        <f>+O145</f>
        <v/>
      </c>
      <c r="U145" s="294" t="n">
        <v>60</v>
      </c>
    </row>
    <row r="146" ht="24.75" customHeight="1" s="275">
      <c r="A146" s="302" t="n">
        <v>43000605</v>
      </c>
      <c r="B146" s="308" t="inlineStr">
        <is>
          <t>OLKA GOLFRESOR</t>
        </is>
      </c>
      <c r="C146" s="347" t="n">
        <v>0</v>
      </c>
      <c r="D146" s="521" t="n">
        <v>0</v>
      </c>
      <c r="E146" s="522" t="n">
        <v>0</v>
      </c>
      <c r="F146" s="521" t="n">
        <v>0</v>
      </c>
      <c r="G146" s="521" t="n">
        <v>0</v>
      </c>
      <c r="H146" s="521" t="n">
        <v>0</v>
      </c>
      <c r="I146" s="521" t="n">
        <v>0</v>
      </c>
      <c r="J146" s="530" t="n">
        <v>0</v>
      </c>
      <c r="K146" s="530" t="n">
        <v>0</v>
      </c>
      <c r="L146" s="530" t="n">
        <v>0</v>
      </c>
      <c r="M146" s="530" t="n">
        <v>0</v>
      </c>
      <c r="N146" s="521" t="n">
        <v>0</v>
      </c>
      <c r="O146" s="521" t="n">
        <v>0</v>
      </c>
    </row>
    <row r="147" ht="24.75" customHeight="1" s="275">
      <c r="A147" s="302" t="n">
        <v>43000610</v>
      </c>
      <c r="B147" s="308" t="inlineStr">
        <is>
          <t>JANSSEN ESTEPONA SERVICIOS SL</t>
        </is>
      </c>
      <c r="C147" s="347" t="n">
        <v>1168</v>
      </c>
      <c r="D147" s="521" t="n">
        <v>1168</v>
      </c>
      <c r="E147" s="521" t="n">
        <v>1168</v>
      </c>
      <c r="F147" s="521" t="n">
        <v>1168</v>
      </c>
      <c r="G147" s="521" t="n">
        <v>1168</v>
      </c>
      <c r="H147" s="521" t="n">
        <v>1168</v>
      </c>
      <c r="I147" s="521" t="n">
        <v>1168</v>
      </c>
      <c r="J147" s="521" t="n">
        <v>1168</v>
      </c>
      <c r="K147" s="521" t="n">
        <v>1168</v>
      </c>
      <c r="L147" s="521" t="n">
        <v>1168</v>
      </c>
      <c r="M147" s="521" t="n">
        <v>1168</v>
      </c>
      <c r="N147" s="521" t="n">
        <v>1168</v>
      </c>
      <c r="O147" s="521" t="n">
        <v>1508</v>
      </c>
      <c r="S147" s="529">
        <f>+O147</f>
        <v/>
      </c>
      <c r="U147" s="294" t="n">
        <v>1508</v>
      </c>
    </row>
    <row r="148" ht="24.75" customHeight="1" s="275">
      <c r="A148" s="302" t="n">
        <v>43000612</v>
      </c>
      <c r="B148" s="308" t="inlineStr">
        <is>
          <t>MAGNETHI</t>
        </is>
      </c>
      <c r="C148" s="347" t="n">
        <v>-325</v>
      </c>
      <c r="D148" s="521" t="n">
        <v>0</v>
      </c>
      <c r="E148" s="521" t="n">
        <v>0</v>
      </c>
      <c r="F148" s="521" t="n">
        <v>0</v>
      </c>
      <c r="G148" s="521" t="n">
        <v>0</v>
      </c>
      <c r="H148" s="521" t="n">
        <v>0</v>
      </c>
      <c r="I148" s="521" t="n">
        <v>0</v>
      </c>
      <c r="J148" s="521" t="n">
        <v>0</v>
      </c>
      <c r="K148" s="521" t="n">
        <v>0</v>
      </c>
      <c r="L148" s="521" t="n">
        <v>0</v>
      </c>
      <c r="M148" s="521" t="n">
        <v>0</v>
      </c>
      <c r="N148" s="521" t="n">
        <v>0</v>
      </c>
      <c r="O148" s="521" t="n">
        <v>0</v>
      </c>
    </row>
    <row r="149" ht="24.75" customHeight="1" s="275">
      <c r="A149" s="302" t="n">
        <v>43000619</v>
      </c>
      <c r="B149" s="308" t="inlineStr">
        <is>
          <t xml:space="preserve">VOYAGES GALLIA </t>
        </is>
      </c>
      <c r="C149" s="347" t="n">
        <v>0</v>
      </c>
      <c r="D149" s="521" t="n">
        <v>0</v>
      </c>
      <c r="E149" s="521" t="n">
        <v>0</v>
      </c>
      <c r="F149" s="521" t="n">
        <v>0</v>
      </c>
      <c r="G149" s="521" t="n">
        <v>0</v>
      </c>
      <c r="H149" s="521" t="n">
        <v>0</v>
      </c>
      <c r="I149" s="521" t="n">
        <v>0</v>
      </c>
      <c r="J149" s="521" t="n">
        <v>0</v>
      </c>
      <c r="K149" s="521" t="n">
        <v>0</v>
      </c>
      <c r="L149" s="521" t="n">
        <v>0</v>
      </c>
      <c r="M149" s="521" t="n">
        <v>0</v>
      </c>
      <c r="N149" s="521" t="n">
        <v>0</v>
      </c>
      <c r="O149" s="521" t="n">
        <v>0</v>
      </c>
    </row>
    <row r="150" ht="24.75" customHeight="1" s="275">
      <c r="A150" s="302" t="n">
        <v>43000620</v>
      </c>
      <c r="B150" s="308" t="inlineStr">
        <is>
          <t>CADDIE GOLFREISER</t>
        </is>
      </c>
      <c r="C150" s="347" t="n">
        <v>-578</v>
      </c>
      <c r="D150" s="521" t="n">
        <v>-578</v>
      </c>
      <c r="E150" s="522" t="n">
        <v>232</v>
      </c>
      <c r="F150" s="521" t="n">
        <v>2922</v>
      </c>
      <c r="G150" s="521" t="n">
        <v>2922</v>
      </c>
      <c r="H150" s="521" t="n">
        <v>2922</v>
      </c>
      <c r="I150" s="521" t="n">
        <v>-578</v>
      </c>
      <c r="J150" s="521" t="n">
        <v>-578</v>
      </c>
      <c r="K150" s="521" t="n">
        <v>-578</v>
      </c>
      <c r="L150" s="521" t="n">
        <v>-578</v>
      </c>
      <c r="M150" s="521" t="n">
        <v>-578</v>
      </c>
      <c r="N150" s="521" t="n">
        <v>-1130</v>
      </c>
      <c r="O150" s="521" t="n">
        <v>-1130</v>
      </c>
      <c r="R150" s="520">
        <f>+O150</f>
        <v/>
      </c>
    </row>
    <row r="151" ht="24.75" customHeight="1" s="275">
      <c r="A151" s="318" t="n">
        <v>43000628</v>
      </c>
      <c r="B151" s="345" t="inlineStr">
        <is>
          <t>GOLFREIZEN</t>
        </is>
      </c>
      <c r="C151" s="347" t="n">
        <v>-740</v>
      </c>
      <c r="D151" s="521" t="n">
        <v>0</v>
      </c>
      <c r="E151" s="522" t="n">
        <v>0</v>
      </c>
      <c r="F151" s="521" t="n">
        <v>0</v>
      </c>
      <c r="G151" s="521" t="n">
        <v>0</v>
      </c>
      <c r="H151" s="521" t="n">
        <v>0</v>
      </c>
      <c r="I151" s="521" t="n">
        <v>0</v>
      </c>
      <c r="J151" s="521" t="n">
        <v>0</v>
      </c>
      <c r="K151" s="521" t="n">
        <v>0</v>
      </c>
      <c r="L151" s="521" t="n">
        <v>0</v>
      </c>
      <c r="M151" s="521" t="n">
        <v>0</v>
      </c>
      <c r="N151" s="521" t="n">
        <v>0</v>
      </c>
      <c r="O151" s="521" t="n">
        <v>0</v>
      </c>
    </row>
    <row r="152" ht="24.75" customHeight="1" s="275">
      <c r="A152" s="302" t="n">
        <v>43000629</v>
      </c>
      <c r="B152" s="308" t="inlineStr">
        <is>
          <t>VIAJES NEWTOURVIS SLU</t>
        </is>
      </c>
      <c r="C152" s="308" t="n">
        <v>0</v>
      </c>
      <c r="D152" s="521" t="n">
        <v>0</v>
      </c>
      <c r="E152" s="522" t="n">
        <v>0</v>
      </c>
      <c r="F152" s="521" t="n">
        <v>-860</v>
      </c>
      <c r="G152" s="521" t="n">
        <v>0</v>
      </c>
      <c r="H152" s="521" t="n">
        <v>0</v>
      </c>
      <c r="I152" s="521" t="n">
        <v>0</v>
      </c>
      <c r="J152" s="521" t="n">
        <v>0</v>
      </c>
      <c r="K152" s="521" t="n">
        <v>0</v>
      </c>
      <c r="L152" s="521" t="n">
        <v>-2680</v>
      </c>
      <c r="M152" s="521" t="n">
        <v>0</v>
      </c>
      <c r="N152" s="521" t="n">
        <v>0</v>
      </c>
      <c r="O152" s="521" t="n">
        <v>0</v>
      </c>
    </row>
    <row r="153" ht="24.75" customHeight="1" s="275">
      <c r="A153" s="302" t="n">
        <v>43000633</v>
      </c>
      <c r="B153" s="336" t="inlineStr">
        <is>
          <t>TRAVELMOTION AG</t>
        </is>
      </c>
      <c r="C153" s="308" t="n">
        <v>0</v>
      </c>
      <c r="D153" s="521" t="n">
        <v>0</v>
      </c>
      <c r="E153" s="521" t="n">
        <v>-200</v>
      </c>
      <c r="F153" s="521" t="n">
        <v>0</v>
      </c>
      <c r="G153" s="521" t="n">
        <v>0</v>
      </c>
      <c r="H153" s="521" t="n">
        <v>0</v>
      </c>
      <c r="I153" s="521" t="n">
        <v>0</v>
      </c>
      <c r="J153" s="521" t="n">
        <v>0</v>
      </c>
      <c r="K153" s="521" t="n">
        <v>0</v>
      </c>
      <c r="L153" s="521" t="n">
        <v>0</v>
      </c>
      <c r="M153" s="521" t="n">
        <v>0</v>
      </c>
      <c r="N153" s="521" t="n">
        <v>0</v>
      </c>
      <c r="O153" s="521" t="n">
        <v>0</v>
      </c>
    </row>
    <row r="154" ht="24.75" customHeight="1" s="275">
      <c r="A154" s="302" t="n">
        <v>43000637</v>
      </c>
      <c r="B154" s="308" t="inlineStr">
        <is>
          <t>PIN HIGH GOLF TRAVEL</t>
        </is>
      </c>
      <c r="C154" s="308" t="n">
        <v>4417</v>
      </c>
      <c r="D154" s="521" t="n">
        <v>4777</v>
      </c>
      <c r="E154" s="522" t="n">
        <v>3234</v>
      </c>
      <c r="F154" s="531" t="n">
        <v>3842</v>
      </c>
      <c r="G154" s="521" t="n">
        <v>6218</v>
      </c>
      <c r="H154" s="521" t="n">
        <v>4514</v>
      </c>
      <c r="I154" s="521" t="n">
        <v>3842</v>
      </c>
      <c r="J154" s="521" t="n">
        <v>3842</v>
      </c>
      <c r="K154" s="521" t="n">
        <v>3842</v>
      </c>
      <c r="L154" s="521" t="n">
        <v>4426</v>
      </c>
      <c r="M154" s="521" t="n">
        <v>4018</v>
      </c>
      <c r="N154" s="521" t="n">
        <v>4018</v>
      </c>
      <c r="O154" s="521" t="n">
        <v>4818</v>
      </c>
      <c r="S154" s="529">
        <f>+O154</f>
        <v/>
      </c>
      <c r="U154" s="294" t="n">
        <v>3842</v>
      </c>
    </row>
    <row r="155" ht="24.75" customHeight="1" s="275">
      <c r="A155" s="302" t="n">
        <v>43000638</v>
      </c>
      <c r="B155" s="308" t="inlineStr">
        <is>
          <t>CABOPINO CLUB DE GOLF SA</t>
        </is>
      </c>
      <c r="C155" s="308" t="n">
        <v>1289</v>
      </c>
      <c r="D155" s="521" t="n">
        <v>1289.28</v>
      </c>
      <c r="E155" s="521" t="n">
        <v>1289.28</v>
      </c>
      <c r="F155" s="531" t="n">
        <v>1289.28</v>
      </c>
      <c r="G155" s="531" t="n">
        <v>1289.28</v>
      </c>
      <c r="H155" s="531" t="n">
        <v>1289.28</v>
      </c>
      <c r="I155" s="521" t="n">
        <v>1289.28</v>
      </c>
      <c r="J155" s="521" t="n">
        <v>1289.28</v>
      </c>
      <c r="K155" s="521" t="n">
        <v>1289.28</v>
      </c>
      <c r="L155" s="521" t="n">
        <v>1289.28</v>
      </c>
      <c r="M155" s="521" t="n">
        <v>1289.28</v>
      </c>
      <c r="N155" s="521" t="n">
        <v>1289.28</v>
      </c>
      <c r="O155" s="521" t="n">
        <v>1289.28</v>
      </c>
      <c r="S155" s="529">
        <f>+O155</f>
        <v/>
      </c>
      <c r="U155" s="294" t="n">
        <v>1289.28</v>
      </c>
    </row>
    <row r="156" ht="24.75" customHeight="1" s="275">
      <c r="A156" s="302" t="n">
        <v>43000640</v>
      </c>
      <c r="B156" s="308" t="inlineStr">
        <is>
          <t>STARTTIDEN</t>
        </is>
      </c>
      <c r="C156" s="308" t="n"/>
      <c r="D156" s="521" t="n">
        <v>0</v>
      </c>
      <c r="E156" s="521" t="n">
        <v>0</v>
      </c>
      <c r="F156" s="521" t="n">
        <v>0</v>
      </c>
      <c r="G156" s="521" t="n">
        <v>0</v>
      </c>
      <c r="H156" s="521" t="n">
        <v>0</v>
      </c>
      <c r="I156" s="521" t="n">
        <v>0</v>
      </c>
      <c r="J156" s="521" t="n">
        <v>0</v>
      </c>
      <c r="K156" s="521" t="n">
        <v>0</v>
      </c>
      <c r="L156" s="521" t="n">
        <v>0</v>
      </c>
      <c r="M156" s="521" t="n">
        <v>0</v>
      </c>
      <c r="N156" s="521" t="n">
        <v>0</v>
      </c>
      <c r="O156" s="521" t="n">
        <v>0</v>
      </c>
    </row>
    <row r="157" ht="24.75" customHeight="1" s="275">
      <c r="A157" s="302" t="n">
        <v>43000643</v>
      </c>
      <c r="B157" s="308" t="inlineStr">
        <is>
          <t>EXECUTIVE GOLF BOOKING</t>
        </is>
      </c>
      <c r="C157" s="308" t="n">
        <v>-176</v>
      </c>
      <c r="D157" s="522" t="n">
        <v>-176</v>
      </c>
      <c r="E157" s="522" t="n">
        <v>-176</v>
      </c>
      <c r="F157" s="522" t="n">
        <v>-176</v>
      </c>
      <c r="G157" s="522" t="n">
        <v>-176</v>
      </c>
      <c r="H157" s="522" t="n">
        <v>-176</v>
      </c>
      <c r="I157" s="522" t="n">
        <v>-176</v>
      </c>
      <c r="J157" s="522" t="n">
        <v>-176</v>
      </c>
      <c r="K157" s="522" t="n">
        <v>-176</v>
      </c>
      <c r="L157" s="522" t="n">
        <v>-176</v>
      </c>
      <c r="M157" s="522" t="n">
        <v>-176</v>
      </c>
      <c r="N157" s="522" t="n">
        <v>-176</v>
      </c>
      <c r="O157" s="522" t="n">
        <v>-176</v>
      </c>
      <c r="R157" s="520">
        <f>+O157</f>
        <v/>
      </c>
    </row>
    <row r="158" ht="24.75" customHeight="1" s="275">
      <c r="A158" s="302" t="n">
        <v>43000646</v>
      </c>
      <c r="B158" s="308" t="inlineStr">
        <is>
          <t>GOLFBREAKS SCANDINAVIA APS</t>
        </is>
      </c>
      <c r="C158" s="308" t="n">
        <v>2089</v>
      </c>
      <c r="D158" s="522" t="n">
        <v>2089</v>
      </c>
      <c r="E158" s="522" t="n">
        <v>2089</v>
      </c>
      <c r="F158" s="522" t="n">
        <v>2089</v>
      </c>
      <c r="G158" s="522" t="n">
        <v>2089</v>
      </c>
      <c r="H158" s="522" t="n">
        <v>2089</v>
      </c>
      <c r="I158" s="522" t="n">
        <v>2089</v>
      </c>
      <c r="J158" s="522" t="n">
        <v>2089</v>
      </c>
      <c r="K158" s="522" t="n">
        <v>2089</v>
      </c>
      <c r="L158" s="522" t="n">
        <v>2089</v>
      </c>
      <c r="M158" s="522" t="n">
        <v>2089</v>
      </c>
      <c r="N158" s="522" t="n">
        <v>2089</v>
      </c>
      <c r="O158" s="522" t="n">
        <v>2089</v>
      </c>
      <c r="S158" s="529">
        <f>+O158</f>
        <v/>
      </c>
      <c r="U158" s="294" t="n">
        <v>2089</v>
      </c>
    </row>
    <row r="159" ht="24.75" customHeight="1" s="275">
      <c r="A159" s="302" t="n">
        <v>43000650</v>
      </c>
      <c r="B159" s="308" t="inlineStr">
        <is>
          <t>OPERACION HOTELERA MARBELLA SLU</t>
        </is>
      </c>
      <c r="C159" s="308" t="n">
        <v>0</v>
      </c>
      <c r="D159" s="521" t="n">
        <v>0</v>
      </c>
      <c r="E159" s="521" t="n">
        <v>0</v>
      </c>
      <c r="F159" s="521" t="n">
        <v>0</v>
      </c>
      <c r="G159" s="521" t="n">
        <v>0</v>
      </c>
      <c r="H159" s="521" t="n">
        <v>0</v>
      </c>
      <c r="I159" s="521" t="n">
        <v>0</v>
      </c>
      <c r="J159" s="521" t="n">
        <v>0</v>
      </c>
      <c r="K159" s="521" t="n">
        <v>0</v>
      </c>
      <c r="L159" s="521" t="n">
        <v>0</v>
      </c>
      <c r="M159" s="521" t="n">
        <v>0</v>
      </c>
      <c r="N159" s="521" t="n">
        <v>0</v>
      </c>
      <c r="O159" s="521" t="n">
        <v>0</v>
      </c>
    </row>
    <row r="160" ht="24.75" customHeight="1" s="275">
      <c r="A160" s="302" t="n">
        <v>43000661</v>
      </c>
      <c r="B160" s="308" t="inlineStr">
        <is>
          <t>CASANOVA GOLF</t>
        </is>
      </c>
      <c r="C160" s="308" t="n">
        <v>0</v>
      </c>
      <c r="D160" s="521" t="n">
        <v>0</v>
      </c>
      <c r="E160" s="521" t="n">
        <v>0</v>
      </c>
      <c r="F160" s="521" t="n">
        <v>0</v>
      </c>
      <c r="G160" s="521" t="n">
        <v>0</v>
      </c>
      <c r="H160" s="521" t="n">
        <v>0</v>
      </c>
      <c r="I160" s="521" t="n">
        <v>510</v>
      </c>
      <c r="J160" s="521" t="n">
        <v>0</v>
      </c>
      <c r="K160" s="521" t="n">
        <v>0</v>
      </c>
      <c r="L160" s="521" t="n">
        <v>0</v>
      </c>
      <c r="M160" s="521" t="n">
        <v>0</v>
      </c>
      <c r="N160" s="521" t="n">
        <v>0</v>
      </c>
      <c r="O160" s="521" t="n">
        <v>0</v>
      </c>
      <c r="P160" s="320" t="n"/>
      <c r="Q160" s="320" t="n"/>
      <c r="R160" s="520" t="n"/>
    </row>
    <row r="161" ht="24.75" customHeight="1" s="275">
      <c r="A161" s="302" t="n">
        <v>43000667</v>
      </c>
      <c r="B161" s="308" t="inlineStr">
        <is>
          <t>TGI GOLF TRAVEL</t>
        </is>
      </c>
      <c r="C161" s="308" t="n">
        <v>0</v>
      </c>
      <c r="D161" s="521" t="n">
        <v>0</v>
      </c>
      <c r="E161" s="521" t="n">
        <v>0</v>
      </c>
      <c r="F161" s="521" t="n">
        <v>0</v>
      </c>
      <c r="G161" s="521" t="n">
        <v>0</v>
      </c>
      <c r="H161" s="521" t="n">
        <v>0</v>
      </c>
      <c r="I161" s="521" t="n">
        <v>0</v>
      </c>
      <c r="J161" s="521" t="n">
        <v>0</v>
      </c>
      <c r="K161" s="521" t="n">
        <v>0</v>
      </c>
      <c r="L161" s="521" t="n">
        <v>0</v>
      </c>
      <c r="M161" s="521" t="n">
        <v>0</v>
      </c>
      <c r="N161" s="521" t="n">
        <v>0</v>
      </c>
      <c r="O161" s="521" t="n">
        <v>0</v>
      </c>
      <c r="P161" s="320" t="n"/>
      <c r="Q161" s="320" t="n"/>
      <c r="R161" s="520" t="n"/>
    </row>
    <row r="162" ht="24.75" customHeight="1" s="275">
      <c r="A162" s="302" t="n">
        <v>43000669</v>
      </c>
      <c r="B162" s="308" t="inlineStr">
        <is>
          <t>CLUBHOTEL LA DORADA SLU ONA VALLE ROMANO</t>
        </is>
      </c>
      <c r="C162" s="308" t="n">
        <v>1044</v>
      </c>
      <c r="D162" s="521" t="n">
        <v>1104</v>
      </c>
      <c r="E162" s="522" t="n">
        <v>210</v>
      </c>
      <c r="F162" s="521" t="n">
        <v>285</v>
      </c>
      <c r="G162" s="521" t="n">
        <v>1235</v>
      </c>
      <c r="H162" s="524" t="n">
        <v>950</v>
      </c>
      <c r="I162" s="524" t="n">
        <v>950</v>
      </c>
      <c r="J162" s="524" t="n">
        <v>950</v>
      </c>
      <c r="K162" s="524" t="n">
        <v>950</v>
      </c>
      <c r="L162" s="524" t="n">
        <v>950</v>
      </c>
      <c r="M162" s="521" t="n">
        <v>285</v>
      </c>
      <c r="N162" s="524" t="n">
        <v>1830</v>
      </c>
      <c r="O162" s="524" t="n">
        <v>1830</v>
      </c>
      <c r="P162" s="320" t="n"/>
      <c r="Q162" s="320" t="n"/>
      <c r="R162" s="520" t="n"/>
      <c r="S162" s="529">
        <f>+O162</f>
        <v/>
      </c>
    </row>
    <row r="163" ht="24.75" customHeight="1" s="275">
      <c r="A163" s="302" t="n">
        <v>43000679</v>
      </c>
      <c r="B163" s="308" t="inlineStr">
        <is>
          <t>EXECUTIVE EVENTS AND LEISURE SL</t>
        </is>
      </c>
      <c r="C163" s="308" t="n">
        <v>-565</v>
      </c>
      <c r="D163" s="522" t="n">
        <v>-565</v>
      </c>
      <c r="E163" s="522" t="n">
        <v>-565</v>
      </c>
      <c r="F163" s="522" t="n">
        <v>-565</v>
      </c>
      <c r="G163" s="522" t="n">
        <v>-565</v>
      </c>
      <c r="H163" s="522" t="n">
        <v>-565</v>
      </c>
      <c r="I163" s="522" t="n">
        <v>-565</v>
      </c>
      <c r="J163" s="522" t="n">
        <v>-565</v>
      </c>
      <c r="K163" s="522" t="n">
        <v>-565</v>
      </c>
      <c r="L163" s="522" t="n">
        <v>-565</v>
      </c>
      <c r="M163" s="522" t="n">
        <v>-565</v>
      </c>
      <c r="N163" s="522" t="n">
        <v>-565</v>
      </c>
      <c r="O163" s="522" t="n">
        <v>-565</v>
      </c>
      <c r="P163" s="320" t="n"/>
      <c r="Q163" s="320" t="n"/>
      <c r="R163" s="520">
        <f>+O163</f>
        <v/>
      </c>
    </row>
    <row r="164" ht="24.75" customHeight="1" s="275">
      <c r="A164" s="302" t="n">
        <v>43000680</v>
      </c>
      <c r="B164" s="308" t="inlineStr">
        <is>
          <t>GATX SL</t>
        </is>
      </c>
      <c r="C164" s="308" t="n">
        <v>0</v>
      </c>
      <c r="D164" s="522" t="n">
        <v>0</v>
      </c>
      <c r="E164" s="522" t="n">
        <v>0</v>
      </c>
      <c r="F164" s="522" t="n">
        <v>0</v>
      </c>
      <c r="G164" s="522" t="n">
        <v>0</v>
      </c>
      <c r="H164" s="522" t="n">
        <v>0</v>
      </c>
      <c r="I164" s="522" t="n">
        <v>-130</v>
      </c>
      <c r="J164" s="521" t="n">
        <v>0</v>
      </c>
      <c r="K164" s="521" t="n">
        <v>0</v>
      </c>
      <c r="L164" s="521" t="n">
        <v>0</v>
      </c>
      <c r="M164" s="521" t="n">
        <v>0</v>
      </c>
      <c r="N164" s="521" t="n">
        <v>0</v>
      </c>
      <c r="O164" s="521" t="n">
        <v>0</v>
      </c>
      <c r="P164" s="320" t="n"/>
      <c r="Q164" s="320" t="n"/>
      <c r="R164" s="520" t="n"/>
    </row>
    <row r="165" ht="24.75" customHeight="1" s="275">
      <c r="A165" s="302" t="n">
        <v>43000681</v>
      </c>
      <c r="B165" s="308" t="inlineStr">
        <is>
          <t>GOLF HOLIDAYS DIRECT</t>
        </is>
      </c>
      <c r="C165" s="308" t="n">
        <v>450</v>
      </c>
      <c r="D165" s="521" t="n">
        <v>0</v>
      </c>
      <c r="E165" s="533" t="n">
        <v>790</v>
      </c>
      <c r="F165" s="533" t="n">
        <v>790</v>
      </c>
      <c r="G165" s="521" t="n">
        <v>1190</v>
      </c>
      <c r="H165" s="521" t="n">
        <v>1750</v>
      </c>
      <c r="I165" s="521" t="n">
        <v>660</v>
      </c>
      <c r="J165" s="521" t="n">
        <v>790</v>
      </c>
      <c r="K165" s="521" t="n">
        <v>790</v>
      </c>
      <c r="L165" s="521" t="n">
        <v>790</v>
      </c>
      <c r="M165" s="521" t="n">
        <v>790</v>
      </c>
      <c r="N165" s="521" t="n">
        <v>790</v>
      </c>
      <c r="O165" s="521" t="n">
        <v>790</v>
      </c>
      <c r="P165" s="320" t="n"/>
      <c r="Q165" s="320" t="n"/>
      <c r="R165" s="520" t="n"/>
      <c r="S165" s="529">
        <f>+O165</f>
        <v/>
      </c>
      <c r="U165" s="294" t="n">
        <v>790</v>
      </c>
    </row>
    <row r="166" ht="24.75" customHeight="1" s="275">
      <c r="A166" s="302" t="n">
        <v>43000682</v>
      </c>
      <c r="B166" s="308" t="inlineStr">
        <is>
          <t>FT GOLF EVENTA &amp; REISEN</t>
        </is>
      </c>
      <c r="C166" s="308" t="n">
        <v>-150</v>
      </c>
      <c r="D166" s="522" t="n">
        <v>-150</v>
      </c>
      <c r="E166" s="533" t="n">
        <v>-550</v>
      </c>
      <c r="F166" s="533" t="n">
        <v>-550</v>
      </c>
      <c r="G166" s="521" t="n">
        <v>-350</v>
      </c>
      <c r="H166" s="521" t="n">
        <v>-150</v>
      </c>
      <c r="I166" s="521" t="n">
        <v>-150</v>
      </c>
      <c r="J166" s="521" t="n">
        <v>-150</v>
      </c>
      <c r="K166" s="521" t="n">
        <v>-150</v>
      </c>
      <c r="L166" s="521" t="n">
        <v>-150</v>
      </c>
      <c r="M166" s="521" t="n">
        <v>-570</v>
      </c>
      <c r="N166" s="521" t="n">
        <v>-70</v>
      </c>
      <c r="O166" s="521" t="n">
        <v>-70</v>
      </c>
      <c r="P166" s="320" t="n"/>
      <c r="Q166" s="320" t="n"/>
      <c r="R166" s="520">
        <f>+O166</f>
        <v/>
      </c>
    </row>
    <row r="167" ht="24.75" customHeight="1" s="275">
      <c r="A167" s="302" t="n">
        <v>43000683</v>
      </c>
      <c r="B167" s="308" t="inlineStr">
        <is>
          <t>EUROPEAN EVENT CONFERENCE AB</t>
        </is>
      </c>
      <c r="C167" s="308" t="n">
        <v>6</v>
      </c>
      <c r="D167" s="522" t="n">
        <v>0</v>
      </c>
      <c r="E167" s="522" t="n">
        <v>0</v>
      </c>
      <c r="F167" s="522" t="n">
        <v>0</v>
      </c>
      <c r="G167" s="522" t="n">
        <v>0</v>
      </c>
      <c r="H167" s="521" t="n">
        <v>0</v>
      </c>
      <c r="I167" s="521" t="n">
        <v>0</v>
      </c>
      <c r="J167" s="521" t="n">
        <v>0</v>
      </c>
      <c r="K167" s="521" t="n">
        <v>0</v>
      </c>
      <c r="L167" s="521" t="n">
        <v>0</v>
      </c>
      <c r="M167" s="521" t="n">
        <v>0</v>
      </c>
      <c r="N167" s="521" t="n">
        <v>0</v>
      </c>
      <c r="O167" s="521" t="n">
        <v>0</v>
      </c>
      <c r="P167" s="320" t="n"/>
      <c r="Q167" s="320" t="n"/>
      <c r="R167" s="520" t="n"/>
    </row>
    <row r="168" ht="24.75" customHeight="1" s="275">
      <c r="A168" s="302" t="n">
        <v>43000690</v>
      </c>
      <c r="B168" s="308" t="inlineStr">
        <is>
          <t>GOLFSCAPE LLP</t>
        </is>
      </c>
      <c r="C168" s="347" t="n">
        <v>-86.40000000000001</v>
      </c>
      <c r="D168" s="519" t="n">
        <v>-86.40000000000001</v>
      </c>
      <c r="E168" s="519" t="n">
        <v>-86.40000000000001</v>
      </c>
      <c r="F168" s="519" t="n">
        <v>-86.40000000000001</v>
      </c>
      <c r="G168" s="519" t="n">
        <v>-86.40000000000001</v>
      </c>
      <c r="H168" s="521" t="n">
        <v>-86.40000000000001</v>
      </c>
      <c r="I168" s="521" t="n">
        <v>-86.40000000000001</v>
      </c>
      <c r="J168" s="521" t="n">
        <v>-86.40000000000001</v>
      </c>
      <c r="K168" s="521" t="n">
        <v>-86.40000000000001</v>
      </c>
      <c r="L168" s="521" t="n">
        <v>-86.40000000000001</v>
      </c>
      <c r="M168" s="521" t="n">
        <v>-86.40000000000001</v>
      </c>
      <c r="N168" s="521" t="n">
        <v>-86.40000000000001</v>
      </c>
      <c r="O168" s="521" t="n">
        <v>-86.40000000000001</v>
      </c>
      <c r="P168" s="320" t="n"/>
      <c r="Q168" s="320" t="n"/>
      <c r="R168" s="520">
        <f>+O168</f>
        <v/>
      </c>
    </row>
    <row r="169" ht="24.75" customHeight="1" s="275">
      <c r="A169" s="302" t="n">
        <v>43000691</v>
      </c>
      <c r="B169" s="308" t="inlineStr">
        <is>
          <t>GREENFEE365 EUROPE AB</t>
        </is>
      </c>
      <c r="C169" s="347" t="n">
        <v>-738.36</v>
      </c>
      <c r="D169" s="519" t="n">
        <v>-738.36</v>
      </c>
      <c r="E169" s="519" t="n">
        <v>-738.36</v>
      </c>
      <c r="F169" s="519" t="n">
        <v>-738.36</v>
      </c>
      <c r="G169" s="519" t="n">
        <v>-738.36</v>
      </c>
      <c r="H169" s="519" t="n">
        <v>-738.36</v>
      </c>
      <c r="I169" s="519" t="n">
        <v>-738.36</v>
      </c>
      <c r="J169" s="519" t="n">
        <v>-738.36</v>
      </c>
      <c r="K169" s="519" t="n">
        <v>-738.36</v>
      </c>
      <c r="L169" s="519" t="n">
        <v>-738.36</v>
      </c>
      <c r="M169" s="519" t="n">
        <v>-738.36</v>
      </c>
      <c r="N169" s="519" t="n">
        <v>-738.36</v>
      </c>
      <c r="O169" s="519" t="n">
        <v>-738.36</v>
      </c>
      <c r="P169" s="320" t="n"/>
      <c r="Q169" s="320" t="n"/>
      <c r="R169" s="520">
        <f>+O169</f>
        <v/>
      </c>
    </row>
    <row r="170" ht="24.75" customHeight="1" s="275">
      <c r="A170" s="302" t="n">
        <v>43000693</v>
      </c>
      <c r="B170" s="308" t="inlineStr">
        <is>
          <t>ENJOYTRAVEL</t>
        </is>
      </c>
      <c r="C170" s="347" t="n">
        <v>110</v>
      </c>
      <c r="D170" s="519" t="n">
        <v>110</v>
      </c>
      <c r="E170" s="519" t="n">
        <v>110</v>
      </c>
      <c r="F170" s="519" t="n">
        <v>110</v>
      </c>
      <c r="G170" s="519" t="n">
        <v>110</v>
      </c>
      <c r="H170" s="535" t="n">
        <v>-20</v>
      </c>
      <c r="I170" s="535" t="n">
        <v>-20</v>
      </c>
      <c r="J170" s="535" t="n">
        <v>-20</v>
      </c>
      <c r="K170" s="535" t="n">
        <v>-20</v>
      </c>
      <c r="L170" s="535" t="n">
        <v>-20</v>
      </c>
      <c r="M170" s="535" t="n">
        <v>-20</v>
      </c>
      <c r="N170" s="535" t="n">
        <v>-20</v>
      </c>
      <c r="O170" s="535" t="n">
        <v>-20</v>
      </c>
      <c r="P170" s="320" t="n"/>
      <c r="Q170" s="320" t="n"/>
      <c r="R170" s="520">
        <f>+O170</f>
        <v/>
      </c>
    </row>
    <row r="171" ht="24.75" customHeight="1" s="275">
      <c r="A171" s="302" t="n">
        <v>43000694</v>
      </c>
      <c r="B171" s="308" t="inlineStr">
        <is>
          <t>ONTEE AB</t>
        </is>
      </c>
      <c r="C171" s="347" t="n">
        <v>5465</v>
      </c>
      <c r="D171" s="519" t="n">
        <v>6845</v>
      </c>
      <c r="E171" s="522" t="n">
        <v>5708</v>
      </c>
      <c r="F171" s="521" t="n">
        <v>4265</v>
      </c>
      <c r="G171" s="521" t="n">
        <v>6445</v>
      </c>
      <c r="H171" s="535" t="n">
        <v>5805</v>
      </c>
      <c r="I171" s="521" t="n">
        <v>5266</v>
      </c>
      <c r="J171" s="530" t="n">
        <v>7346</v>
      </c>
      <c r="K171" s="303" t="n">
        <v>4420</v>
      </c>
      <c r="L171" s="521" t="n">
        <v>5923</v>
      </c>
      <c r="M171" s="521" t="n">
        <v>2523</v>
      </c>
      <c r="N171" s="521" t="n">
        <v>4168</v>
      </c>
      <c r="O171" s="521" t="n">
        <v>5358</v>
      </c>
      <c r="P171" s="320" t="n"/>
      <c r="Q171" s="320" t="n"/>
      <c r="R171" s="520" t="n"/>
      <c r="S171" s="529">
        <f>+O171</f>
        <v/>
      </c>
    </row>
    <row r="172" ht="24.75" customHeight="1" s="275">
      <c r="A172" s="302" t="n">
        <v>43000702</v>
      </c>
      <c r="B172" s="308" t="inlineStr">
        <is>
          <t>GOLF STASH</t>
        </is>
      </c>
      <c r="C172" s="308" t="n">
        <v>0</v>
      </c>
      <c r="D172" s="519" t="n">
        <v>170</v>
      </c>
      <c r="E172" s="522" t="n">
        <v>0</v>
      </c>
      <c r="F172" s="521" t="n">
        <v>0</v>
      </c>
      <c r="G172" s="542" t="n">
        <v>0</v>
      </c>
      <c r="H172" s="535" t="n">
        <v>0</v>
      </c>
      <c r="I172" s="542" t="n">
        <v>0</v>
      </c>
      <c r="J172" s="543" t="n">
        <v>0</v>
      </c>
      <c r="K172" s="530" t="n">
        <v>0</v>
      </c>
      <c r="L172" s="521" t="n">
        <v>0</v>
      </c>
      <c r="M172" s="542" t="n">
        <v>0</v>
      </c>
      <c r="N172" s="542" t="n">
        <v>720</v>
      </c>
      <c r="O172" s="542" t="n">
        <v>720</v>
      </c>
      <c r="P172" s="320" t="n"/>
      <c r="Q172" s="320" t="n"/>
      <c r="R172" s="520" t="n"/>
      <c r="S172" s="529">
        <f>+O172</f>
        <v/>
      </c>
    </row>
    <row r="173" ht="24.75" customHeight="1" s="275">
      <c r="A173" s="302" t="n">
        <v>43000703</v>
      </c>
      <c r="B173" s="308" t="inlineStr">
        <is>
          <t>GOLFPASSI OY</t>
        </is>
      </c>
      <c r="C173" s="308" t="n">
        <v>-535</v>
      </c>
      <c r="D173" s="519" t="n">
        <v>-535</v>
      </c>
      <c r="E173" s="522" t="n">
        <v>-5035</v>
      </c>
      <c r="F173" s="521" t="n">
        <v>-2935</v>
      </c>
      <c r="G173" s="542" t="n">
        <v>0</v>
      </c>
      <c r="H173" s="535" t="n">
        <v>0</v>
      </c>
      <c r="I173" s="542" t="n">
        <v>0</v>
      </c>
      <c r="J173" s="543" t="n">
        <v>0</v>
      </c>
      <c r="K173" s="530" t="n">
        <v>0</v>
      </c>
      <c r="L173" s="521" t="n">
        <v>0</v>
      </c>
      <c r="M173" s="542" t="n">
        <v>-9403</v>
      </c>
      <c r="N173" s="542" t="n">
        <v>-473</v>
      </c>
      <c r="O173" s="542" t="n">
        <v>-343</v>
      </c>
      <c r="P173" s="320" t="n"/>
      <c r="Q173" s="320" t="n"/>
      <c r="R173" s="520">
        <f>+O173</f>
        <v/>
      </c>
    </row>
    <row r="174" ht="24.75" customHeight="1" s="275">
      <c r="A174" s="315" t="n">
        <v>43000704</v>
      </c>
      <c r="B174" s="353" t="inlineStr">
        <is>
          <t>MICHAELA SCHMIDT(GOLF HOT SPOTS)</t>
        </is>
      </c>
      <c r="C174" s="308" t="n">
        <v>415</v>
      </c>
      <c r="D174" s="519" t="n">
        <v>0</v>
      </c>
      <c r="E174" s="522" t="n">
        <v>0</v>
      </c>
      <c r="F174" s="521" t="n">
        <v>0</v>
      </c>
      <c r="G174" s="542" t="n">
        <v>0</v>
      </c>
      <c r="H174" s="535" t="n">
        <v>0</v>
      </c>
      <c r="I174" s="542" t="n">
        <v>0</v>
      </c>
      <c r="J174" s="543" t="n">
        <v>0</v>
      </c>
      <c r="K174" s="530" t="n">
        <v>0</v>
      </c>
      <c r="L174" s="521" t="n">
        <v>0</v>
      </c>
      <c r="M174" s="542" t="n">
        <v>0</v>
      </c>
      <c r="N174" s="542" t="n">
        <v>0</v>
      </c>
      <c r="O174" s="542" t="n">
        <v>0</v>
      </c>
      <c r="P174" s="320" t="n"/>
      <c r="Q174" s="320" t="n"/>
      <c r="R174" s="520" t="n"/>
    </row>
    <row r="175" ht="24.75" customHeight="1" s="275">
      <c r="A175" s="302" t="n">
        <v>43000709</v>
      </c>
      <c r="B175" s="303" t="inlineStr">
        <is>
          <t>EASY GOLF TOURS LIMITED</t>
        </is>
      </c>
      <c r="C175" s="308" t="n">
        <v>20215</v>
      </c>
      <c r="D175" s="544" t="n">
        <v>17715</v>
      </c>
      <c r="E175" s="545" t="n">
        <v>17205</v>
      </c>
      <c r="F175" s="546" t="n">
        <v>16505</v>
      </c>
      <c r="G175" s="546" t="n">
        <v>18675</v>
      </c>
      <c r="H175" s="547" t="n">
        <v>22105</v>
      </c>
      <c r="I175" s="546" t="n">
        <v>20765</v>
      </c>
      <c r="J175" s="548" t="n">
        <v>20905</v>
      </c>
      <c r="K175" s="360" t="n">
        <v>16945</v>
      </c>
      <c r="L175" s="546" t="n">
        <v>15865</v>
      </c>
      <c r="M175" s="546" t="n">
        <v>20085</v>
      </c>
      <c r="N175" s="546" t="n">
        <v>17635</v>
      </c>
      <c r="O175" s="546" t="n">
        <v>16275</v>
      </c>
      <c r="P175" s="361" t="n"/>
      <c r="Q175" s="361" t="n"/>
      <c r="R175" s="549" t="n"/>
      <c r="S175" s="532">
        <f>+O175</f>
        <v/>
      </c>
      <c r="U175" s="294" t="n">
        <v>16275</v>
      </c>
    </row>
    <row r="176" ht="24.75" customHeight="1" s="275">
      <c r="A176" s="302" t="n">
        <v>43000711</v>
      </c>
      <c r="B176" s="303" t="inlineStr">
        <is>
          <t>BRAVO GOLF LTD</t>
        </is>
      </c>
      <c r="C176" s="308" t="n">
        <v>0</v>
      </c>
      <c r="D176" s="521" t="n">
        <v>0</v>
      </c>
      <c r="E176" s="521" t="n">
        <v>0</v>
      </c>
      <c r="F176" s="521" t="n">
        <v>0</v>
      </c>
      <c r="G176" s="521" t="n">
        <v>0</v>
      </c>
      <c r="H176" s="521" t="n">
        <v>0</v>
      </c>
      <c r="I176" s="521" t="n">
        <v>0</v>
      </c>
      <c r="J176" s="521" t="n">
        <v>0</v>
      </c>
      <c r="K176" s="530" t="n">
        <v>0</v>
      </c>
      <c r="L176" s="530" t="n">
        <v>0</v>
      </c>
      <c r="M176" s="530" t="n">
        <v>0</v>
      </c>
      <c r="N176" s="530" t="n">
        <v>0</v>
      </c>
      <c r="O176" s="542" t="n">
        <v>0</v>
      </c>
      <c r="P176" s="320" t="n"/>
      <c r="Q176" s="320" t="n"/>
      <c r="R176" s="520" t="n"/>
    </row>
    <row r="177" ht="24.75" customHeight="1" s="275">
      <c r="A177" s="302" t="n">
        <v>43000713</v>
      </c>
      <c r="B177" s="303" t="inlineStr">
        <is>
          <t>FUTURE TRAVEL SWEDEN AB</t>
        </is>
      </c>
      <c r="C177" s="308" t="n">
        <v>-365</v>
      </c>
      <c r="D177" s="519" t="n">
        <v>-365</v>
      </c>
      <c r="E177" s="519" t="n">
        <v>-365</v>
      </c>
      <c r="F177" s="519" t="n">
        <v>-365</v>
      </c>
      <c r="G177" s="519" t="n">
        <v>-365</v>
      </c>
      <c r="H177" s="519" t="n">
        <v>-365</v>
      </c>
      <c r="I177" s="519" t="n">
        <v>-365</v>
      </c>
      <c r="J177" s="519" t="n">
        <v>-365</v>
      </c>
      <c r="K177" s="519" t="n">
        <v>-365</v>
      </c>
      <c r="L177" s="519" t="n">
        <v>-365</v>
      </c>
      <c r="M177" s="519" t="n">
        <v>-365</v>
      </c>
      <c r="N177" s="519" t="n">
        <v>-365</v>
      </c>
      <c r="O177" s="519" t="n">
        <v>-365</v>
      </c>
      <c r="P177" s="320" t="n"/>
      <c r="Q177" s="320" t="n"/>
      <c r="R177" s="520">
        <f>+O177</f>
        <v/>
      </c>
    </row>
    <row r="178" ht="24.75" customHeight="1" s="275">
      <c r="A178" s="302" t="n">
        <v>43000714</v>
      </c>
      <c r="B178" s="303" t="inlineStr">
        <is>
          <t>GOLF PAR EXCELLENCE</t>
        </is>
      </c>
      <c r="C178" s="308" t="n">
        <v>105</v>
      </c>
      <c r="D178" s="519" t="n">
        <v>105</v>
      </c>
      <c r="E178" s="519" t="n">
        <v>105</v>
      </c>
      <c r="F178" s="519" t="n">
        <v>105</v>
      </c>
      <c r="G178" s="519" t="n">
        <v>105</v>
      </c>
      <c r="H178" s="521" t="n">
        <v>0</v>
      </c>
      <c r="I178" s="521" t="n">
        <v>0</v>
      </c>
      <c r="J178" s="521" t="n">
        <v>0</v>
      </c>
      <c r="K178" s="521" t="n">
        <v>0</v>
      </c>
      <c r="L178" s="521" t="n">
        <v>0</v>
      </c>
      <c r="M178" s="521" t="n">
        <v>0</v>
      </c>
      <c r="N178" s="521" t="n">
        <v>0</v>
      </c>
      <c r="O178" s="521" t="n">
        <v>0</v>
      </c>
      <c r="P178" s="320" t="n"/>
      <c r="Q178" s="320" t="n"/>
      <c r="R178" s="520" t="n"/>
    </row>
    <row r="179" ht="24.75" customHeight="1" s="275">
      <c r="A179" s="302" t="n">
        <v>43000715</v>
      </c>
      <c r="B179" s="303" t="inlineStr">
        <is>
          <t>LEADINGCOURSES</t>
        </is>
      </c>
      <c r="C179" s="308" t="n">
        <v>1140</v>
      </c>
      <c r="D179" s="519" t="n">
        <v>1730</v>
      </c>
      <c r="E179" s="533" t="n">
        <v>893</v>
      </c>
      <c r="F179" s="531" t="n">
        <v>1250</v>
      </c>
      <c r="G179" s="521" t="n">
        <v>3250</v>
      </c>
      <c r="H179" s="521" t="n">
        <v>1900</v>
      </c>
      <c r="I179" s="521" t="n">
        <v>3230</v>
      </c>
      <c r="J179" s="530" t="n">
        <v>195</v>
      </c>
      <c r="K179" s="303" t="n">
        <v>390</v>
      </c>
      <c r="L179" s="303" t="n">
        <v>390</v>
      </c>
      <c r="M179" s="521" t="n">
        <v>195</v>
      </c>
      <c r="N179" s="521" t="n">
        <v>595</v>
      </c>
      <c r="O179" s="521" t="n">
        <v>2480</v>
      </c>
      <c r="P179" s="320" t="n"/>
      <c r="Q179" s="320" t="n"/>
      <c r="R179" s="520" t="n"/>
      <c r="S179" s="529">
        <f>+O179</f>
        <v/>
      </c>
    </row>
    <row r="180" ht="24.75" customHeight="1" s="275">
      <c r="A180" s="302" t="n">
        <v>43000717</v>
      </c>
      <c r="B180" s="303" t="inlineStr">
        <is>
          <t>4HIFERVICA SL</t>
        </is>
      </c>
      <c r="C180" s="308" t="n">
        <v>1126</v>
      </c>
      <c r="D180" s="519" t="n">
        <v>846</v>
      </c>
      <c r="E180" s="533" t="n">
        <v>846</v>
      </c>
      <c r="F180" s="531" t="n">
        <v>846</v>
      </c>
      <c r="G180" s="531" t="n">
        <v>846</v>
      </c>
      <c r="H180" s="521" t="n">
        <v>200</v>
      </c>
      <c r="I180" s="521" t="n">
        <v>506</v>
      </c>
      <c r="J180" s="530" t="n">
        <v>846</v>
      </c>
      <c r="K180" s="530" t="n">
        <v>846</v>
      </c>
      <c r="L180" s="530" t="n">
        <v>846</v>
      </c>
      <c r="M180" s="521" t="n">
        <v>506</v>
      </c>
      <c r="N180" s="521" t="n">
        <v>506</v>
      </c>
      <c r="O180" s="521" t="n">
        <v>506</v>
      </c>
      <c r="P180" s="320" t="n"/>
      <c r="Q180" s="320" t="n"/>
      <c r="R180" s="520" t="n"/>
      <c r="S180" s="529">
        <f>+O180</f>
        <v/>
      </c>
      <c r="U180" s="294" t="n">
        <v>506</v>
      </c>
    </row>
    <row r="181" ht="24.75" customHeight="1" s="275">
      <c r="A181" s="302" t="n">
        <v>43000720</v>
      </c>
      <c r="B181" s="303" t="inlineStr">
        <is>
          <t>PETER GUSTAFFSON EVENTS SLU</t>
        </is>
      </c>
      <c r="C181" s="308" t="n">
        <v>450</v>
      </c>
      <c r="D181" s="522" t="n">
        <v>0</v>
      </c>
      <c r="E181" s="533" t="n">
        <v>243</v>
      </c>
      <c r="F181" s="521" t="n">
        <v>0</v>
      </c>
      <c r="G181" s="521" t="n">
        <v>0</v>
      </c>
      <c r="H181" s="521" t="n">
        <v>80</v>
      </c>
      <c r="I181" s="521" t="n">
        <v>-300</v>
      </c>
      <c r="J181" s="521" t="n">
        <v>-300</v>
      </c>
      <c r="K181" s="521" t="n">
        <v>-300</v>
      </c>
      <c r="L181" s="521" t="n">
        <v>-300</v>
      </c>
      <c r="M181" s="521" t="n">
        <v>-300</v>
      </c>
      <c r="N181" s="521" t="n">
        <v>-300</v>
      </c>
      <c r="O181" s="521" t="n">
        <v>-300</v>
      </c>
      <c r="P181" s="320" t="n"/>
      <c r="Q181" s="320" t="n"/>
      <c r="R181" s="520">
        <f>+O181</f>
        <v/>
      </c>
    </row>
    <row r="182" ht="24.75" customHeight="1" s="275">
      <c r="A182" s="302" t="n">
        <v>43000723</v>
      </c>
      <c r="B182" s="303" t="inlineStr">
        <is>
          <t>SENIOR GOLF AB</t>
        </is>
      </c>
      <c r="C182" s="308" t="n">
        <v>144</v>
      </c>
      <c r="D182" s="519" t="n">
        <v>144</v>
      </c>
      <c r="E182" s="533" t="n">
        <v>144</v>
      </c>
      <c r="F182" s="533" t="n">
        <v>144</v>
      </c>
      <c r="G182" s="533" t="n">
        <v>144</v>
      </c>
      <c r="H182" s="533" t="n">
        <v>144</v>
      </c>
      <c r="I182" s="533" t="n">
        <v>144</v>
      </c>
      <c r="J182" s="533" t="n">
        <v>144</v>
      </c>
      <c r="K182" s="533" t="n">
        <v>144</v>
      </c>
      <c r="L182" s="533" t="n">
        <v>144</v>
      </c>
      <c r="M182" s="533" t="n">
        <v>144</v>
      </c>
      <c r="N182" s="533" t="n">
        <v>144</v>
      </c>
      <c r="O182" s="533" t="n">
        <v>144</v>
      </c>
      <c r="P182" s="320" t="n"/>
      <c r="Q182" s="320" t="n"/>
      <c r="R182" s="520" t="n"/>
      <c r="S182" s="529">
        <f>+O182</f>
        <v/>
      </c>
      <c r="U182" s="294" t="n">
        <v>144</v>
      </c>
    </row>
    <row r="183" ht="24.75" customHeight="1" s="275">
      <c r="A183" s="302" t="n">
        <v>43000724</v>
      </c>
      <c r="B183" s="303" t="inlineStr">
        <is>
          <t>EXECUTIVE SPORT EVENTS SL</t>
        </is>
      </c>
      <c r="C183" s="308" t="n">
        <v>2509</v>
      </c>
      <c r="D183" s="519" t="n">
        <v>2509</v>
      </c>
      <c r="E183" s="533" t="n">
        <v>-941</v>
      </c>
      <c r="F183" s="533" t="n">
        <v>-941</v>
      </c>
      <c r="G183" s="533" t="n">
        <v>-941</v>
      </c>
      <c r="H183" s="533" t="n">
        <v>-941</v>
      </c>
      <c r="I183" s="533" t="n">
        <v>-941</v>
      </c>
      <c r="J183" s="533" t="n">
        <v>-941</v>
      </c>
      <c r="K183" s="533" t="n">
        <v>-941</v>
      </c>
      <c r="L183" s="533" t="n">
        <v>-941</v>
      </c>
      <c r="M183" s="533" t="n">
        <v>-941</v>
      </c>
      <c r="N183" s="533" t="n">
        <v>-941</v>
      </c>
      <c r="O183" s="533" t="n">
        <v>-941</v>
      </c>
      <c r="P183" s="320" t="n"/>
      <c r="Q183" s="320" t="n"/>
      <c r="R183" s="520">
        <f>+O183</f>
        <v/>
      </c>
    </row>
    <row r="184" ht="24.75" customHeight="1" s="275">
      <c r="A184" s="302" t="n">
        <v>43000725</v>
      </c>
      <c r="B184" s="303" t="inlineStr">
        <is>
          <t>GOLF MATES TRAVEL</t>
        </is>
      </c>
      <c r="C184" s="308" t="n">
        <v>60</v>
      </c>
      <c r="D184" s="519" t="n">
        <v>60</v>
      </c>
      <c r="E184" s="533" t="n">
        <v>60</v>
      </c>
      <c r="F184" s="533" t="n">
        <v>60</v>
      </c>
      <c r="G184" s="533" t="n">
        <v>60</v>
      </c>
      <c r="H184" s="533" t="n">
        <v>60</v>
      </c>
      <c r="I184" s="533" t="n">
        <v>60</v>
      </c>
      <c r="J184" s="533" t="n">
        <v>60</v>
      </c>
      <c r="K184" s="533" t="n">
        <v>60</v>
      </c>
      <c r="L184" s="533" t="n">
        <v>60</v>
      </c>
      <c r="M184" s="521" t="n">
        <v>0</v>
      </c>
      <c r="N184" s="521" t="n">
        <v>540</v>
      </c>
      <c r="O184" s="521" t="n">
        <v>540</v>
      </c>
      <c r="P184" s="320" t="n"/>
      <c r="Q184" s="320" t="n"/>
      <c r="R184" s="520" t="n"/>
      <c r="S184" s="529">
        <f>+O184</f>
        <v/>
      </c>
    </row>
    <row r="185" ht="24.75" customHeight="1" s="275">
      <c r="A185" s="302" t="n">
        <v>43000726</v>
      </c>
      <c r="B185" s="303" t="inlineStr">
        <is>
          <t>CITY 2 CITY GOLF</t>
        </is>
      </c>
      <c r="C185" s="308" t="n">
        <v>0</v>
      </c>
      <c r="D185" s="521" t="n">
        <v>0</v>
      </c>
      <c r="E185" s="521" t="n">
        <v>0</v>
      </c>
      <c r="F185" s="521" t="n">
        <v>0</v>
      </c>
      <c r="G185" s="521" t="n">
        <v>0</v>
      </c>
      <c r="H185" s="521" t="n">
        <v>0</v>
      </c>
      <c r="I185" s="521" t="n">
        <v>0</v>
      </c>
      <c r="J185" s="521" t="n">
        <v>0</v>
      </c>
      <c r="K185" s="521" t="n">
        <v>0</v>
      </c>
      <c r="L185" s="521" t="n">
        <v>0</v>
      </c>
      <c r="M185" s="521" t="n">
        <v>0</v>
      </c>
      <c r="N185" s="521" t="n">
        <v>-480</v>
      </c>
      <c r="O185" s="521" t="n">
        <v>-480</v>
      </c>
      <c r="P185" s="320" t="n"/>
      <c r="Q185" s="320" t="n"/>
      <c r="R185" s="520">
        <f>+O185</f>
        <v/>
      </c>
    </row>
    <row r="186" ht="24.75" customHeight="1" s="275">
      <c r="A186" s="302" t="n">
        <v>43000730</v>
      </c>
      <c r="B186" s="303" t="inlineStr">
        <is>
          <t>WE DO TRAVEL</t>
        </is>
      </c>
      <c r="C186" s="308" t="n">
        <v>3600</v>
      </c>
      <c r="D186" s="521" t="n">
        <v>3600</v>
      </c>
      <c r="E186" s="521" t="n">
        <v>3600</v>
      </c>
      <c r="F186" s="521" t="n">
        <v>3600</v>
      </c>
      <c r="G186" s="521" t="n">
        <v>3600</v>
      </c>
      <c r="H186" s="521" t="n">
        <v>3600</v>
      </c>
      <c r="I186" s="521" t="n">
        <v>3600</v>
      </c>
      <c r="J186" s="521" t="n">
        <v>3600</v>
      </c>
      <c r="K186" s="521" t="n">
        <v>3600</v>
      </c>
      <c r="L186" s="521" t="n">
        <v>3600</v>
      </c>
      <c r="M186" s="521" t="n">
        <v>3600</v>
      </c>
      <c r="N186" s="521" t="n">
        <v>3600</v>
      </c>
      <c r="O186" s="521" t="n">
        <v>3600</v>
      </c>
      <c r="P186" s="320" t="n"/>
      <c r="Q186" s="320" t="n"/>
      <c r="R186" s="520" t="n"/>
      <c r="S186" s="532">
        <f>+O186</f>
        <v/>
      </c>
      <c r="U186" s="294" t="n">
        <v>3600</v>
      </c>
    </row>
    <row r="187" ht="24.75" customHeight="1" s="275">
      <c r="A187" s="302" t="n">
        <v>43000731</v>
      </c>
      <c r="B187" s="303" t="inlineStr">
        <is>
          <t>GOLF TRAVEL CENTRE LTD</t>
        </is>
      </c>
      <c r="C187" s="308" t="n">
        <v>9321</v>
      </c>
      <c r="D187" s="521" t="n">
        <v>9321</v>
      </c>
      <c r="E187" s="521" t="n">
        <v>-3103</v>
      </c>
      <c r="F187" s="521" t="n">
        <v>-3583</v>
      </c>
      <c r="G187" s="521" t="n">
        <v>-3583</v>
      </c>
      <c r="H187" s="521" t="n">
        <v>-3583</v>
      </c>
      <c r="I187" s="521" t="n">
        <v>-3583</v>
      </c>
      <c r="J187" s="521" t="n">
        <v>-3583</v>
      </c>
      <c r="K187" s="521" t="n">
        <v>-3583</v>
      </c>
      <c r="L187" s="521" t="n">
        <v>-3583</v>
      </c>
      <c r="M187" s="521" t="n">
        <v>-3583</v>
      </c>
      <c r="N187" s="521" t="n">
        <v>-3583</v>
      </c>
      <c r="O187" s="521" t="n">
        <v>-3583</v>
      </c>
      <c r="P187" s="320" t="n"/>
      <c r="Q187" s="320" t="n"/>
      <c r="R187" s="520">
        <f>+O187</f>
        <v/>
      </c>
    </row>
    <row r="188" ht="24.75" customHeight="1" s="275">
      <c r="A188" s="302" t="n">
        <v>43000732</v>
      </c>
      <c r="B188" s="303" t="inlineStr">
        <is>
          <t>HOTEL DOÑA CATALINA SL</t>
        </is>
      </c>
      <c r="C188" s="308" t="n">
        <v>0</v>
      </c>
      <c r="D188" s="521" t="n">
        <v>0</v>
      </c>
      <c r="E188" s="522" t="n">
        <v>0</v>
      </c>
      <c r="F188" s="521" t="n">
        <v>0</v>
      </c>
      <c r="G188" s="521" t="n">
        <v>0</v>
      </c>
      <c r="H188" s="521" t="n">
        <v>0</v>
      </c>
      <c r="I188" s="521" t="n">
        <v>0</v>
      </c>
      <c r="J188" s="521" t="n">
        <v>0</v>
      </c>
      <c r="K188" s="521" t="n">
        <v>0</v>
      </c>
      <c r="L188" s="521" t="n">
        <v>0</v>
      </c>
      <c r="M188" s="521" t="n">
        <v>0</v>
      </c>
      <c r="N188" s="521" t="n">
        <v>0</v>
      </c>
      <c r="O188" s="521" t="n">
        <v>0</v>
      </c>
      <c r="P188" s="320" t="n"/>
      <c r="Q188" s="320" t="n"/>
      <c r="R188" s="520" t="n"/>
    </row>
    <row r="189" ht="24.75" customHeight="1" s="275">
      <c r="A189" s="302" t="n">
        <v>43000733</v>
      </c>
      <c r="B189" s="303" t="inlineStr">
        <is>
          <t>PT GOLF</t>
        </is>
      </c>
      <c r="C189" s="308" t="n">
        <v>134</v>
      </c>
      <c r="D189" s="521" t="n">
        <v>214</v>
      </c>
      <c r="E189" s="522" t="n">
        <v>2329</v>
      </c>
      <c r="F189" s="521" t="n">
        <v>5079</v>
      </c>
      <c r="G189" s="521" t="n">
        <v>1964</v>
      </c>
      <c r="H189" s="521" t="n">
        <v>-146</v>
      </c>
      <c r="I189" s="521" t="n">
        <v>-146</v>
      </c>
      <c r="J189" s="521" t="n">
        <v>-146</v>
      </c>
      <c r="K189" s="521" t="n">
        <v>-146</v>
      </c>
      <c r="L189" s="521" t="n">
        <v>-146</v>
      </c>
      <c r="M189" s="521" t="n">
        <v>4604</v>
      </c>
      <c r="N189" s="521" t="n">
        <v>2219</v>
      </c>
      <c r="O189" s="521" t="n">
        <v>94</v>
      </c>
      <c r="P189" s="320" t="n"/>
      <c r="Q189" s="320" t="n"/>
      <c r="R189" s="520" t="n"/>
      <c r="S189" s="529">
        <f>+O189</f>
        <v/>
      </c>
    </row>
    <row r="190" ht="24.75" customHeight="1" s="275">
      <c r="A190" s="302" t="n">
        <v>43000737</v>
      </c>
      <c r="B190" s="303" t="inlineStr">
        <is>
          <t>ANDALUCIA GOLF PUBLISHING SL</t>
        </is>
      </c>
      <c r="C190" s="308" t="n">
        <v>0</v>
      </c>
      <c r="D190" s="521" t="n">
        <v>0</v>
      </c>
      <c r="E190" s="522" t="n">
        <v>0</v>
      </c>
      <c r="F190" s="521" t="n">
        <v>0</v>
      </c>
      <c r="G190" s="521" t="n">
        <v>0</v>
      </c>
      <c r="H190" s="521" t="n">
        <v>0</v>
      </c>
      <c r="I190" s="521" t="n">
        <v>0</v>
      </c>
      <c r="J190" s="521" t="n">
        <v>0</v>
      </c>
      <c r="K190" s="521" t="n">
        <v>0</v>
      </c>
      <c r="L190" s="521" t="n">
        <v>0</v>
      </c>
      <c r="M190" s="521" t="n">
        <v>0</v>
      </c>
      <c r="N190" s="521" t="n">
        <v>0</v>
      </c>
      <c r="O190" s="521" t="n">
        <v>0</v>
      </c>
    </row>
    <row r="191" ht="24.75" customHeight="1" s="275">
      <c r="A191" s="302" t="n">
        <v>43000738</v>
      </c>
      <c r="B191" s="303" t="inlineStr">
        <is>
          <t>GOLF TO ME SL</t>
        </is>
      </c>
      <c r="C191" s="308" t="n">
        <v>111</v>
      </c>
      <c r="D191" s="521" t="n">
        <v>111</v>
      </c>
      <c r="E191" s="522" t="n">
        <v>111</v>
      </c>
      <c r="F191" s="521" t="n">
        <v>111</v>
      </c>
      <c r="G191" s="521" t="n">
        <v>111</v>
      </c>
      <c r="H191" s="521" t="n">
        <v>111</v>
      </c>
      <c r="I191" s="521" t="n">
        <v>306</v>
      </c>
      <c r="J191" s="530" t="n">
        <v>826</v>
      </c>
      <c r="K191" s="303" t="n">
        <v>4</v>
      </c>
      <c r="L191" s="303" t="n">
        <v>4</v>
      </c>
      <c r="M191" s="521" t="n">
        <v>4</v>
      </c>
      <c r="N191" s="521" t="n">
        <v>4</v>
      </c>
      <c r="O191" s="521" t="n">
        <v>4</v>
      </c>
      <c r="P191" s="362" t="n"/>
      <c r="Q191" s="362" t="n"/>
      <c r="R191" s="550" t="n"/>
      <c r="S191" s="529">
        <f>+O191</f>
        <v/>
      </c>
    </row>
    <row r="192" ht="24.75" customHeight="1" s="275">
      <c r="A192" s="302" t="n">
        <v>43000739</v>
      </c>
      <c r="B192" s="303" t="inlineStr">
        <is>
          <t>NORDICGOLFERS.COM</t>
        </is>
      </c>
      <c r="C192" s="308" t="n">
        <v>0</v>
      </c>
      <c r="D192" s="521" t="n">
        <v>0</v>
      </c>
      <c r="E192" s="522" t="n">
        <v>0</v>
      </c>
      <c r="F192" s="521" t="n">
        <v>0</v>
      </c>
      <c r="G192" s="521" t="n">
        <v>0</v>
      </c>
      <c r="H192" s="521" t="n">
        <v>0</v>
      </c>
      <c r="I192" s="521" t="n">
        <v>0</v>
      </c>
      <c r="J192" s="530" t="n">
        <v>0</v>
      </c>
      <c r="K192" s="530" t="n">
        <v>0</v>
      </c>
      <c r="L192" s="530" t="n">
        <v>0</v>
      </c>
      <c r="M192" s="521" t="n">
        <v>0</v>
      </c>
      <c r="N192" s="521" t="n">
        <v>0</v>
      </c>
      <c r="O192" s="521" t="n">
        <v>0</v>
      </c>
      <c r="P192" s="362" t="n"/>
      <c r="Q192" s="362" t="n"/>
      <c r="R192" s="550" t="n"/>
    </row>
    <row r="193" ht="24.75" customHeight="1" s="275">
      <c r="A193" s="302" t="n">
        <v>43000741</v>
      </c>
      <c r="B193" s="303" t="inlineStr">
        <is>
          <t>MAHU 2017 SL</t>
        </is>
      </c>
      <c r="C193" s="308" t="n">
        <v>0</v>
      </c>
      <c r="D193" s="521" t="n">
        <v>0</v>
      </c>
      <c r="E193" s="522" t="n">
        <v>0</v>
      </c>
      <c r="F193" s="521" t="n">
        <v>0</v>
      </c>
      <c r="G193" s="521" t="n">
        <v>0</v>
      </c>
      <c r="H193" s="521" t="n">
        <v>0</v>
      </c>
      <c r="I193" s="521" t="n">
        <v>0</v>
      </c>
      <c r="J193" s="530" t="n">
        <v>0</v>
      </c>
      <c r="K193" s="530" t="n">
        <v>0</v>
      </c>
      <c r="L193" s="530" t="n">
        <v>0</v>
      </c>
      <c r="M193" s="521" t="n">
        <v>0</v>
      </c>
      <c r="N193" s="521" t="n">
        <v>0</v>
      </c>
      <c r="O193" s="521" t="n">
        <v>0</v>
      </c>
      <c r="P193" s="362" t="n"/>
      <c r="Q193" s="362" t="n"/>
      <c r="R193" s="550" t="n"/>
    </row>
    <row r="194" ht="24.75" customHeight="1" s="275">
      <c r="A194" s="302" t="n">
        <v>43000742</v>
      </c>
      <c r="B194" s="341" t="inlineStr">
        <is>
          <t>VISIT GOLF &amp; PADEL AB</t>
        </is>
      </c>
      <c r="C194" s="308" t="n"/>
      <c r="D194" s="521" t="n"/>
      <c r="E194" s="522" t="n"/>
      <c r="F194" s="521" t="n"/>
      <c r="G194" s="521" t="n"/>
      <c r="H194" s="521" t="n"/>
      <c r="I194" s="521" t="n"/>
      <c r="J194" s="530" t="n"/>
      <c r="K194" s="530" t="n"/>
      <c r="L194" s="530" t="n"/>
      <c r="M194" s="521" t="n">
        <v>1720</v>
      </c>
      <c r="N194" s="521" t="n">
        <v>1720</v>
      </c>
      <c r="O194" s="521" t="n">
        <v>1720</v>
      </c>
      <c r="P194" s="362" t="n"/>
      <c r="Q194" s="362" t="n"/>
      <c r="R194" s="550" t="n"/>
      <c r="S194" s="529">
        <f>+O194</f>
        <v/>
      </c>
    </row>
    <row r="195" ht="24.75" customHeight="1" s="275">
      <c r="A195" s="302" t="n">
        <v>43000770</v>
      </c>
      <c r="B195" s="341" t="inlineStr">
        <is>
          <t>ROYAL HOSPITALITY MANAGEMENT SL</t>
        </is>
      </c>
      <c r="C195" s="308" t="n"/>
      <c r="D195" s="521" t="n"/>
      <c r="E195" s="522" t="n"/>
      <c r="F195" s="521" t="n"/>
      <c r="G195" s="521" t="n"/>
      <c r="H195" s="521" t="n"/>
      <c r="I195" s="521" t="n"/>
      <c r="J195" s="530" t="n"/>
      <c r="K195" s="530" t="n"/>
      <c r="L195" s="530" t="n"/>
      <c r="M195" s="521" t="n">
        <v>190</v>
      </c>
      <c r="N195" s="521" t="n">
        <v>666</v>
      </c>
      <c r="O195" s="521" t="n">
        <v>666</v>
      </c>
      <c r="P195" s="362" t="n"/>
      <c r="Q195" s="362" t="n"/>
      <c r="R195" s="550" t="n"/>
      <c r="S195" s="529">
        <f>+O195</f>
        <v/>
      </c>
    </row>
    <row r="196" ht="24.75" customHeight="1" s="275">
      <c r="A196" s="335" t="n">
        <v>43040019</v>
      </c>
      <c r="B196" s="336" t="inlineStr">
        <is>
          <t>AK TOURS</t>
        </is>
      </c>
      <c r="C196" s="308" t="n"/>
      <c r="D196" s="521" t="n"/>
      <c r="E196" s="522" t="n">
        <v>-511</v>
      </c>
      <c r="F196" s="521" t="n">
        <v>-831</v>
      </c>
      <c r="G196" s="521" t="n">
        <v>-131</v>
      </c>
      <c r="H196" s="521" t="n">
        <v>0</v>
      </c>
      <c r="I196" s="521" t="n">
        <v>0</v>
      </c>
      <c r="J196" s="530" t="n">
        <v>0</v>
      </c>
      <c r="K196" s="530" t="n">
        <v>0</v>
      </c>
      <c r="L196" s="530" t="n">
        <v>0</v>
      </c>
      <c r="M196" s="521" t="n">
        <v>0</v>
      </c>
      <c r="N196" s="521" t="n">
        <v>0</v>
      </c>
      <c r="O196" s="521" t="n">
        <v>0</v>
      </c>
      <c r="P196" s="362" t="n"/>
      <c r="Q196" s="362" t="n"/>
      <c r="R196" s="550" t="n"/>
    </row>
    <row r="197" ht="24.75" customHeight="1" s="275">
      <c r="F197" s="517" t="n"/>
      <c r="H197" s="517" t="n"/>
      <c r="I197" s="517" t="n"/>
      <c r="L197" s="517" t="n"/>
      <c r="N197" s="517" t="n"/>
      <c r="O197" s="517" t="n"/>
      <c r="P197" s="362" t="n"/>
      <c r="Q197" s="362" t="n"/>
      <c r="R197" s="550" t="n"/>
      <c r="S197" s="367" t="n"/>
      <c r="U197" s="367" t="n"/>
    </row>
    <row r="198" ht="24.75" customHeight="1" s="275">
      <c r="B198" s="303" t="inlineStr">
        <is>
          <t>TOTAL TTOO</t>
        </is>
      </c>
      <c r="C198" s="308">
        <f>SUM(C157:C197)</f>
        <v/>
      </c>
      <c r="D198" s="521">
        <f>SUM(D3:D197)</f>
        <v/>
      </c>
      <c r="E198" s="521">
        <f>SUM(E3:E197)</f>
        <v/>
      </c>
      <c r="F198" s="521">
        <f>SUM(F3:F197)</f>
        <v/>
      </c>
      <c r="G198" s="521">
        <f>SUM(G3:G197)</f>
        <v/>
      </c>
      <c r="H198" s="521">
        <f>SUM(H3:H197)</f>
        <v/>
      </c>
      <c r="I198" s="521">
        <f>SUM(I3:I197)</f>
        <v/>
      </c>
      <c r="J198" s="521">
        <f>SUM(J3:J197)</f>
        <v/>
      </c>
      <c r="K198" s="521">
        <f>SUM(K3:K197)</f>
        <v/>
      </c>
      <c r="L198" s="521">
        <f>SUM(L3:L197)</f>
        <v/>
      </c>
      <c r="M198" s="521">
        <f>SUM(M3:M197)</f>
        <v/>
      </c>
      <c r="N198" s="521">
        <f>SUM(N3:N197)</f>
        <v/>
      </c>
      <c r="O198" s="521">
        <f>SUM(O3:O197)</f>
        <v/>
      </c>
      <c r="P198" s="362" t="n"/>
      <c r="Q198" s="362" t="n"/>
      <c r="R198" s="551">
        <f>SUM(R3:R196)</f>
        <v/>
      </c>
      <c r="S198" s="550">
        <f>SUM(S3:S196)</f>
        <v/>
      </c>
      <c r="U198" s="550">
        <f>SUM(U3:U196)</f>
        <v/>
      </c>
    </row>
    <row r="199" ht="24.75" customHeight="1" s="275">
      <c r="B199" s="303" t="n"/>
      <c r="C199" s="308" t="n"/>
      <c r="D199" s="521" t="n"/>
      <c r="E199" s="303" t="n"/>
      <c r="F199" s="365" t="n"/>
      <c r="G199" s="365" t="n"/>
      <c r="H199" s="365" t="n"/>
      <c r="I199" s="365" t="n"/>
      <c r="J199" s="303" t="n"/>
      <c r="K199" s="303" t="n"/>
      <c r="L199" s="365" t="n"/>
      <c r="M199" s="365" t="n"/>
      <c r="N199" s="365" t="n"/>
      <c r="O199" s="365" t="n"/>
      <c r="P199" s="362" t="n"/>
      <c r="Q199" s="362" t="n"/>
      <c r="R199" s="550" t="n"/>
    </row>
    <row r="200" ht="24.75" customHeight="1" s="275">
      <c r="P200" s="362" t="n"/>
      <c r="Q200" s="362" t="n"/>
      <c r="R200" s="550" t="n"/>
    </row>
    <row r="201" ht="24.75" customHeight="1" s="275">
      <c r="P201" s="366" t="n"/>
      <c r="Q201" s="366" t="n"/>
      <c r="R201" s="552" t="inlineStr">
        <is>
          <t>Provision as at 31 December 2024</t>
        </is>
      </c>
      <c r="U201" s="529" t="n">
        <v>30186</v>
      </c>
    </row>
    <row r="202" ht="24.75" customHeight="1" s="275">
      <c r="P202" s="366" t="n"/>
      <c r="Q202" s="366" t="n"/>
      <c r="R202" s="553" t="n"/>
      <c r="U202" s="367" t="n"/>
    </row>
    <row r="203" ht="24.75" customHeight="1" s="275">
      <c r="P203" s="366" t="n"/>
      <c r="Q203" s="366" t="n"/>
      <c r="R203" s="554" t="inlineStr">
        <is>
          <t>Potential under provision</t>
        </is>
      </c>
      <c r="U203" s="555">
        <f>+U198-U201</f>
        <v/>
      </c>
    </row>
    <row r="204" ht="24.75" customHeight="1" s="275"/>
    <row r="205" ht="24.75" customHeight="1" s="275"/>
    <row r="206" ht="24.75" customHeight="1" s="275"/>
    <row r="207" ht="24.75" customHeight="1" s="275"/>
    <row r="208" ht="24.75" customHeight="1" s="275"/>
    <row r="209" ht="24.75" customHeight="1" s="275"/>
    <row r="210" ht="24.75" customHeight="1" s="275"/>
    <row r="211" ht="24.75" customHeight="1" s="275"/>
    <row r="212" ht="24.75" customHeight="1" s="275"/>
    <row r="213" ht="24.75" customHeight="1" s="275"/>
    <row r="214" ht="24.75" customHeight="1" s="275"/>
    <row r="215" ht="24.75" customHeight="1" s="275"/>
    <row r="216" ht="24.75" customHeight="1" s="275"/>
    <row r="217" ht="24.75" customHeight="1" s="275"/>
    <row r="218" ht="24.75" customHeight="1" s="275"/>
    <row r="219" ht="24.75" customFormat="1" customHeight="1" s="292"/>
    <row r="220" ht="24.75" customFormat="1" customHeight="1" s="292"/>
    <row r="221" ht="24.75" customFormat="1" customHeight="1" s="292"/>
    <row r="222" ht="24.75" customFormat="1" customHeight="1" s="292"/>
    <row r="223" ht="24.75" customFormat="1" customHeight="1" s="292"/>
    <row r="224" ht="24.75" customFormat="1" customHeight="1" s="292"/>
    <row r="225" ht="24.75" customFormat="1" customHeight="1" s="292"/>
    <row r="226" ht="24.75" customFormat="1" customHeight="1" s="292"/>
    <row r="227" ht="24.75" customFormat="1" customHeight="1" s="292"/>
    <row r="228" ht="24.75" customFormat="1" customHeight="1" s="292"/>
    <row r="229" ht="24.75" customFormat="1" customHeight="1" s="292"/>
    <row r="230" ht="24.75" customFormat="1" customHeight="1" s="292"/>
    <row r="231" ht="24.75" customFormat="1" customHeight="1" s="292"/>
    <row r="232" ht="24.75" customFormat="1" customHeight="1" s="292"/>
    <row r="233" ht="24.75" customFormat="1" customHeight="1" s="292"/>
    <row r="234" ht="24.75" customFormat="1" customHeight="1" s="292"/>
    <row r="235" ht="24.75" customFormat="1" customHeight="1" s="292"/>
    <row r="236" ht="24.75" customFormat="1" customHeight="1" s="292"/>
    <row r="237" ht="24.75" customFormat="1" customHeight="1" s="292"/>
    <row r="238" ht="24.75" customFormat="1" customHeight="1" s="292"/>
    <row r="239" ht="24.75" customFormat="1" customHeight="1" s="292"/>
    <row r="240" ht="24.75" customFormat="1" customHeight="1" s="292"/>
    <row r="241" ht="24.75" customFormat="1" customHeight="1" s="292"/>
    <row r="242" ht="24.75" customFormat="1" customHeight="1" s="292"/>
    <row r="243" ht="24.75" customFormat="1" customHeight="1" s="292"/>
    <row r="244" ht="24.75" customFormat="1" customHeight="1" s="292"/>
    <row r="245" ht="24.75" customFormat="1" customHeight="1" s="292"/>
    <row r="246" ht="24.75" customFormat="1" customHeight="1" s="292"/>
    <row r="247" ht="24.75" customFormat="1" customHeight="1" s="292"/>
    <row r="248" ht="24.75" customFormat="1" customHeight="1" s="292"/>
    <row r="249" ht="24.75" customFormat="1" customHeight="1" s="292"/>
    <row r="250" ht="24.75" customFormat="1" customHeight="1" s="292"/>
    <row r="251" ht="24.75" customFormat="1" customHeight="1" s="292"/>
    <row r="252" ht="24.75" customFormat="1" customHeight="1" s="292"/>
    <row r="253" ht="24.75" customFormat="1" customHeight="1" s="292"/>
    <row r="254" ht="24.75" customFormat="1" customHeight="1" s="292"/>
    <row r="255" ht="24.75" customFormat="1" customHeight="1" s="292"/>
    <row r="256" ht="24.75" customFormat="1" customHeight="1" s="292"/>
    <row r="257" ht="24.75" customFormat="1" customHeight="1" s="292"/>
    <row r="258" ht="24.75" customFormat="1" customHeight="1" s="292"/>
    <row r="259" ht="24.75" customFormat="1" customHeight="1" s="292"/>
    <row r="260" ht="24.75" customFormat="1" customHeight="1" s="292"/>
    <row r="261" ht="24.75" customFormat="1" customHeight="1" s="292"/>
    <row r="262" ht="24.75" customFormat="1" customHeight="1" s="292"/>
    <row r="263" ht="24.75" customFormat="1" customHeight="1" s="292"/>
    <row r="264" ht="24.75" customFormat="1" customHeight="1" s="292"/>
    <row r="265" ht="24.75" customFormat="1" customHeight="1" s="292"/>
    <row r="266" ht="24.75" customFormat="1" customHeight="1" s="292"/>
    <row r="267" ht="24.75" customFormat="1" customHeight="1" s="292"/>
    <row r="268" ht="24.75" customFormat="1" customHeight="1" s="292"/>
    <row r="269" ht="24.75" customFormat="1" customHeight="1" s="292"/>
    <row r="270" ht="24.75" customFormat="1" customHeight="1" s="292"/>
    <row r="271" ht="24.75" customFormat="1" customHeight="1" s="292"/>
    <row r="272" ht="24.75" customFormat="1" customHeight="1" s="292"/>
    <row r="273" ht="24.75" customFormat="1" customHeight="1" s="292"/>
    <row r="274" ht="24.75" customFormat="1" customHeight="1" s="292"/>
    <row r="275" ht="24.75" customFormat="1" customHeight="1" s="292"/>
    <row r="276" ht="24.75" customFormat="1" customHeight="1" s="292"/>
    <row r="277" ht="24.75" customFormat="1" customHeight="1" s="292"/>
    <row r="278" ht="24.75" customFormat="1" customHeight="1" s="292"/>
    <row r="279" ht="24.75" customFormat="1" customHeight="1" s="292"/>
    <row r="280" ht="24.75" customFormat="1" customHeight="1" s="292"/>
    <row r="281" ht="24.75" customFormat="1" customHeight="1" s="292"/>
    <row r="282" ht="24.75" customFormat="1" customHeight="1" s="292"/>
    <row r="283" ht="24.75" customFormat="1" customHeight="1" s="292"/>
    <row r="284" ht="24.75" customFormat="1" customHeight="1" s="292"/>
    <row r="285" ht="24.75" customFormat="1" customHeight="1" s="292"/>
    <row r="286" ht="24.75" customFormat="1" customHeight="1" s="292"/>
    <row r="287" ht="24.75" customFormat="1" customHeight="1" s="292"/>
    <row r="288" ht="24.75" customFormat="1" customHeight="1" s="292"/>
    <row r="289" ht="24.75" customFormat="1" customHeight="1" s="292"/>
    <row r="290" ht="24.75" customFormat="1" customHeight="1" s="292"/>
    <row r="291" ht="24.75" customFormat="1" customHeight="1" s="292"/>
    <row r="292" ht="24.75" customFormat="1" customHeight="1" s="292"/>
    <row r="293" ht="24.75" customFormat="1" customHeight="1" s="292"/>
    <row r="294" ht="24.75" customFormat="1" customHeight="1" s="292"/>
    <row r="295" ht="24.75" customFormat="1" customHeight="1" s="292"/>
    <row r="296" ht="24.75" customFormat="1" customHeight="1" s="292"/>
    <row r="297" ht="24.75" customFormat="1" customHeight="1" s="292"/>
    <row r="298" ht="24.75" customFormat="1" customHeight="1" s="292"/>
    <row r="299" ht="24.75" customFormat="1" customHeight="1" s="292"/>
    <row r="300" ht="24.75" customFormat="1" customHeight="1" s="292"/>
    <row r="301" ht="24.75" customFormat="1" customHeight="1" s="292"/>
    <row r="302" ht="24.75" customFormat="1" customHeight="1" s="292"/>
    <row r="303" ht="24.75" customFormat="1" customHeight="1" s="292"/>
    <row r="304" ht="24.75" customFormat="1" customHeight="1" s="292"/>
    <row r="305" ht="24.75" customFormat="1" customHeight="1" s="292"/>
    <row r="306" ht="24.75" customFormat="1" customHeight="1" s="292"/>
    <row r="307" ht="24.75" customFormat="1" customHeight="1" s="292"/>
    <row r="308" ht="24.75" customFormat="1" customHeight="1" s="292"/>
    <row r="309" ht="24.75" customFormat="1" customHeight="1" s="292"/>
    <row r="310" ht="24.75" customFormat="1" customHeight="1" s="292"/>
    <row r="311" ht="24.75" customFormat="1" customHeight="1" s="292"/>
    <row r="312" ht="24.75" customFormat="1" customHeight="1" s="292"/>
    <row r="313" ht="24.75" customFormat="1" customHeight="1" s="292"/>
    <row r="314" ht="24.75" customFormat="1" customHeight="1" s="292"/>
    <row r="315" ht="24.75" customFormat="1" customHeight="1" s="292"/>
    <row r="316" ht="24.75" customFormat="1" customHeight="1" s="292"/>
    <row r="317" ht="24.75" customFormat="1" customHeight="1" s="292"/>
    <row r="318" ht="24.75" customFormat="1" customHeight="1" s="292"/>
    <row r="319" ht="24.75" customFormat="1" customHeight="1" s="292"/>
    <row r="320" ht="24.75" customFormat="1" customHeight="1" s="292"/>
    <row r="321" ht="24.75" customFormat="1" customHeight="1" s="292"/>
    <row r="322" ht="24.75" customFormat="1" customHeight="1" s="292"/>
    <row r="323" ht="24.75" customFormat="1" customHeight="1" s="292"/>
    <row r="324" ht="24.75" customFormat="1" customHeight="1" s="292"/>
    <row r="325" ht="24.75" customFormat="1" customHeight="1" s="292"/>
    <row r="326" ht="24.75" customFormat="1" customHeight="1" s="292"/>
    <row r="327" ht="24.75" customFormat="1" customHeight="1" s="292"/>
    <row r="328" ht="24.75" customFormat="1" customHeight="1" s="292"/>
    <row r="329" ht="24.75" customFormat="1" customHeight="1" s="292"/>
    <row r="330" ht="24.75" customFormat="1" customHeight="1" s="292"/>
    <row r="331" ht="24.75" customFormat="1" customHeight="1" s="292"/>
    <row r="332" ht="24.75" customFormat="1" customHeight="1" s="292"/>
    <row r="333" ht="24.75" customFormat="1" customHeight="1" s="292"/>
    <row r="334" ht="24.75" customFormat="1" customHeight="1" s="292"/>
    <row r="335" ht="24.75" customFormat="1" customHeight="1" s="292"/>
    <row r="336" ht="24.75" customFormat="1" customHeight="1" s="292"/>
    <row r="337" ht="24.75" customFormat="1" customHeight="1" s="292"/>
    <row r="338" ht="24.75" customFormat="1" customHeight="1" s="292"/>
    <row r="339" ht="24.75" customFormat="1" customHeight="1" s="292"/>
    <row r="340" ht="24.75" customFormat="1" customHeight="1" s="292"/>
    <row r="341" ht="24.75" customFormat="1" customHeight="1" s="292"/>
    <row r="342" ht="24.75" customFormat="1" customHeight="1" s="292"/>
    <row r="343" ht="24.75" customFormat="1" customHeight="1" s="292"/>
    <row r="344" ht="24.75" customFormat="1" customHeight="1" s="292"/>
    <row r="345" ht="24.75" customFormat="1" customHeight="1" s="292"/>
    <row r="346" ht="24.75" customFormat="1" customHeight="1" s="292"/>
    <row r="347" ht="24.75" customFormat="1" customHeight="1" s="292"/>
    <row r="348" ht="24.75" customFormat="1" customHeight="1" s="292"/>
    <row r="349" ht="24.75" customFormat="1" customHeight="1" s="292"/>
    <row r="350" ht="24.75" customFormat="1" customHeight="1" s="292"/>
    <row r="351" ht="24.75" customFormat="1" customHeight="1" s="292"/>
    <row r="352" ht="24.75" customFormat="1" customHeight="1" s="292"/>
    <row r="353" ht="24.75" customFormat="1" customHeight="1" s="292"/>
    <row r="354" ht="24.75" customFormat="1" customHeight="1" s="292"/>
    <row r="355" ht="24.75" customFormat="1" customHeight="1" s="292"/>
    <row r="356" ht="24.75" customFormat="1" customHeight="1" s="292"/>
    <row r="357" ht="24.75" customFormat="1" customHeight="1" s="292"/>
    <row r="358" ht="24.75" customFormat="1" customHeight="1" s="292"/>
    <row r="359" ht="24.75" customFormat="1" customHeight="1" s="292"/>
    <row r="360" ht="24.75" customFormat="1" customHeight="1" s="292"/>
    <row r="361" ht="24.75" customFormat="1" customHeight="1" s="292"/>
    <row r="362" ht="24.75" customFormat="1" customHeight="1" s="292"/>
    <row r="363" ht="24.75" customHeight="1" s="275"/>
    <row r="364" ht="24.75" customHeight="1" s="275"/>
    <row r="365" ht="24.75" customHeight="1" s="275"/>
    <row r="366" ht="24.75" customHeight="1" s="275"/>
    <row r="367" ht="24.75" customHeight="1" s="275"/>
    <row r="368" ht="24.75" customHeight="1" s="275"/>
    <row r="369" ht="24.75" customHeight="1" s="275"/>
    <row r="370" ht="24.75" customHeight="1" s="275"/>
    <row r="371" ht="24.75" customHeight="1" s="275"/>
    <row r="372" ht="24.75" customHeight="1" s="275"/>
    <row r="373" ht="24.75" customHeight="1" s="275"/>
    <row r="374" ht="24.75" customHeight="1" s="275"/>
    <row r="375" ht="24.75" customHeight="1" s="275"/>
    <row r="376" ht="24.75" customHeight="1" s="275"/>
    <row r="377" ht="24.75" customHeight="1" s="275"/>
    <row r="378" ht="24.75" customHeight="1" s="275"/>
    <row r="379" ht="24.75" customHeight="1" s="275"/>
    <row r="380" ht="24.75" customHeight="1" s="275"/>
    <row r="381" ht="24.75" customHeight="1" s="275"/>
    <row r="382" ht="24.75" customHeight="1" s="275"/>
    <row r="383" ht="24.75" customHeight="1" s="275"/>
    <row r="384" ht="24.75" customHeight="1" s="275"/>
    <row r="385" ht="24.75" customHeight="1" s="275"/>
    <row r="386" ht="24.75" customHeight="1" s="275"/>
    <row r="387" ht="24.75" customHeight="1" s="275"/>
    <row r="388" ht="24.75" customHeight="1" s="275"/>
    <row r="389" ht="24.75" customHeight="1" s="275"/>
    <row r="390" ht="24.75" customHeight="1" s="275"/>
    <row r="391" ht="24.75" customHeight="1" s="275"/>
    <row r="392" ht="24.75" customHeight="1" s="275"/>
    <row r="393" ht="24.75" customHeight="1" s="275"/>
    <row r="394" ht="24.75" customHeight="1" s="275"/>
    <row r="395" ht="24.75" customHeight="1" s="275"/>
    <row r="396" ht="24.75" customHeight="1" s="275"/>
    <row r="397" ht="24.75" customHeight="1" s="275"/>
    <row r="398" ht="24.75" customHeight="1" s="275"/>
    <row r="399" ht="24.75" customHeight="1" s="275"/>
    <row r="400" ht="24.75" customHeight="1" s="275"/>
    <row r="401" ht="24.75" customHeight="1" s="275"/>
    <row r="402" ht="24.75" customHeight="1" s="275"/>
    <row r="403" ht="24.75" customHeight="1" s="275"/>
    <row r="404" ht="24.75" customHeight="1" s="275"/>
    <row r="405" ht="24.75" customHeight="1" s="275"/>
    <row r="406" ht="24.75" customHeight="1" s="275"/>
    <row r="407" ht="24.75" customHeight="1" s="275"/>
    <row r="408" ht="24.75" customHeight="1" s="275"/>
    <row r="409" ht="24.75" customHeight="1" s="275"/>
    <row r="410" ht="24.75" customHeight="1" s="275"/>
    <row r="411" ht="24.75" customHeight="1" s="275"/>
    <row r="412" ht="24.75" customHeight="1" s="275"/>
    <row r="413" ht="24.75" customHeight="1" s="275"/>
    <row r="414" ht="24.75" customHeight="1" s="275"/>
    <row r="415" ht="24.75" customHeight="1" s="275"/>
    <row r="416" ht="24.75" customHeight="1" s="275"/>
    <row r="417" ht="24.75" customHeight="1" s="275"/>
    <row r="418" ht="24.75" customHeight="1" s="275"/>
    <row r="419" ht="24.75" customHeight="1" s="275"/>
    <row r="420" ht="24.75" customHeight="1" s="275"/>
    <row r="421" ht="24.75" customHeight="1" s="275"/>
    <row r="422" ht="24.75" customHeight="1" s="275"/>
    <row r="423" ht="24.75" customHeight="1" s="275"/>
    <row r="424" ht="24.75" customHeight="1" s="275"/>
    <row r="425" ht="24.75" customHeight="1" s="275"/>
    <row r="426" ht="24.75" customHeight="1" s="275"/>
    <row r="427" ht="24.75" customHeight="1" s="275"/>
    <row r="428" ht="24.75" customHeight="1" s="275"/>
    <row r="429" ht="24.75" customHeight="1" s="275"/>
    <row r="430" ht="24.75" customHeight="1" s="275"/>
    <row r="431" ht="24.75" customHeight="1" s="275"/>
    <row r="432" ht="24.75" customHeight="1" s="275"/>
    <row r="433" ht="24.75" customHeight="1" s="275"/>
    <row r="434" ht="24.75" customHeight="1" s="275"/>
    <row r="435" ht="24.75" customHeight="1" s="275"/>
    <row r="436" ht="24.75" customHeight="1" s="275"/>
    <row r="437" ht="24.75" customHeight="1" s="275"/>
    <row r="438" ht="24.75" customHeight="1" s="275"/>
    <row r="439" ht="24.75" customHeight="1" s="275"/>
    <row r="440" ht="24.75" customHeight="1" s="275"/>
    <row r="441" ht="24.75" customHeight="1" s="275"/>
    <row r="442" ht="24.75" customHeight="1" s="275"/>
    <row r="443" ht="24.75" customHeight="1" s="275"/>
    <row r="444" ht="24.75" customHeight="1" s="275"/>
    <row r="445" ht="24.75" customHeight="1" s="275"/>
    <row r="446" ht="24.75" customHeight="1" s="275"/>
    <row r="447" ht="24.75" customHeight="1" s="275"/>
    <row r="448" ht="24.75" customHeight="1" s="275"/>
    <row r="449" ht="24.75" customHeight="1" s="275"/>
    <row r="450" ht="24.75" customHeight="1" s="275"/>
    <row r="451" ht="24.75" customHeight="1" s="275"/>
    <row r="452" ht="24.75" customHeight="1" s="275"/>
    <row r="453" ht="24.75" customHeight="1" s="275"/>
    <row r="454" ht="24.75" customHeight="1" s="275"/>
    <row r="455" ht="24.75" customHeight="1" s="275"/>
    <row r="456" ht="24.75" customHeight="1" s="275"/>
    <row r="457" ht="24.75" customHeight="1" s="275"/>
    <row r="458" ht="24.75" customHeight="1" s="275"/>
    <row r="459" ht="24.75" customHeight="1" s="275"/>
    <row r="460" ht="24.75" customHeight="1" s="275"/>
    <row r="461" ht="24.75" customHeight="1" s="275"/>
    <row r="462" ht="24.75" customHeight="1" s="275"/>
    <row r="463" ht="24.75" customHeight="1" s="275"/>
    <row r="464" ht="24.75" customHeight="1" s="275"/>
    <row r="465" ht="24.75" customHeight="1" s="275"/>
    <row r="466" ht="24.75" customHeight="1" s="275"/>
    <row r="467" ht="24.75" customHeight="1" s="275"/>
    <row r="468" ht="24.75" customHeight="1" s="275"/>
    <row r="469" ht="24.75" customHeight="1" s="275"/>
    <row r="470" ht="24.75" customHeight="1" s="275"/>
    <row r="471" ht="24.75" customHeight="1" s="275"/>
    <row r="472" ht="24.75" customHeight="1" s="275"/>
    <row r="473" ht="24.75" customHeight="1" s="275"/>
    <row r="474" ht="24.75" customHeight="1" s="275"/>
    <row r="475" ht="24.75" customHeight="1" s="275"/>
    <row r="476" ht="24.75" customHeight="1" s="275"/>
    <row r="477" ht="24.75" customHeight="1" s="275"/>
    <row r="478" ht="24.75" customHeight="1" s="275"/>
    <row r="479" ht="24.75" customHeight="1" s="275"/>
    <row r="480" ht="24.75" customHeight="1" s="275"/>
    <row r="481" ht="24.75" customHeight="1" s="275"/>
    <row r="482" ht="24.75" customHeight="1" s="275"/>
    <row r="483" ht="24.75" customHeight="1" s="275"/>
    <row r="484" ht="24.75" customHeight="1" s="275"/>
    <row r="485" ht="24.75" customHeight="1" s="275"/>
    <row r="486" ht="24.75" customHeight="1" s="275"/>
    <row r="487" ht="24.75" customHeight="1" s="275"/>
    <row r="488" ht="24.75" customHeight="1" s="275"/>
    <row r="489" ht="24.75" customHeight="1" s="275"/>
    <row r="490" ht="24.75" customHeight="1" s="275"/>
    <row r="491" ht="24.75" customHeight="1" s="275"/>
    <row r="492" ht="24.75" customHeight="1" s="275"/>
    <row r="493" ht="24.75" customHeight="1" s="275"/>
    <row r="494" ht="24.75" customHeight="1" s="275"/>
    <row r="495" ht="24.75" customHeight="1" s="275"/>
    <row r="496" ht="24.75" customHeight="1" s="275"/>
    <row r="497" ht="24.75" customHeight="1" s="275"/>
    <row r="498" ht="24.75" customHeight="1" s="275"/>
    <row r="499" ht="24.75" customHeight="1" s="275"/>
    <row r="500" ht="24.75" customHeight="1" s="275"/>
    <row r="501" ht="24.75" customHeight="1" s="275"/>
    <row r="502" ht="24.75" customHeight="1" s="275"/>
    <row r="503" ht="24.75" customHeight="1" s="275"/>
    <row r="504" ht="24.75" customHeight="1" s="275"/>
    <row r="505" ht="24.75" customHeight="1" s="275"/>
    <row r="506" ht="24.75" customHeight="1" s="275"/>
    <row r="507" ht="24.75" customHeight="1" s="275"/>
    <row r="508" ht="24.75" customHeight="1" s="275"/>
    <row r="509" ht="24.75" customHeight="1" s="275"/>
    <row r="510" ht="24.75" customHeight="1" s="275"/>
    <row r="511" ht="24.75" customHeight="1" s="275"/>
    <row r="512" ht="24.75" customHeight="1" s="275"/>
    <row r="513" ht="24.75" customHeight="1" s="275"/>
    <row r="514" ht="24.75" customHeight="1" s="275"/>
    <row r="515" ht="24.75" customHeight="1" s="275"/>
    <row r="516" ht="24.75" customHeight="1" s="275"/>
    <row r="517" ht="24.75" customHeight="1" s="275"/>
    <row r="518" ht="24.75" customHeight="1" s="275"/>
    <row r="519" ht="24.75" customHeight="1" s="275"/>
    <row r="520" ht="24.75" customHeight="1" s="275"/>
    <row r="521" ht="24.75" customHeight="1" s="275"/>
    <row r="522" ht="24.75" customHeight="1" s="275"/>
    <row r="523" ht="24.75" customHeight="1" s="275"/>
    <row r="524" ht="24.75" customHeight="1" s="275"/>
    <row r="525" ht="24.75" customHeight="1" s="275"/>
    <row r="526" ht="24.75" customHeight="1" s="275"/>
    <row r="527" ht="24.75" customHeight="1" s="275"/>
    <row r="528" ht="24.75" customHeight="1" s="275"/>
    <row r="529" ht="24.75" customHeight="1" s="275"/>
    <row r="530" ht="24.75" customHeight="1" s="275"/>
    <row r="531" ht="24.75" customHeight="1" s="275"/>
    <row r="532" ht="24.75" customHeight="1" s="275"/>
    <row r="533" ht="24.75" customHeight="1" s="275"/>
    <row r="534" ht="24.75" customHeight="1" s="275"/>
    <row r="535" ht="24.75" customHeight="1" s="275"/>
    <row r="536" ht="24.75" customHeight="1" s="275"/>
    <row r="537" ht="24.75" customHeight="1" s="275"/>
    <row r="538" ht="24.75" customHeight="1" s="275"/>
    <row r="539" ht="24.75" customHeight="1" s="275"/>
    <row r="540" ht="24.75" customHeight="1" s="275"/>
    <row r="541" ht="24.75" customHeight="1" s="275"/>
    <row r="542" ht="24.75" customHeight="1" s="275"/>
    <row r="543" ht="24.75" customHeight="1" s="275"/>
    <row r="544" ht="24.75" customHeight="1" s="275"/>
    <row r="545" ht="24.75" customHeight="1" s="275"/>
    <row r="546" ht="24.75" customHeight="1" s="275"/>
    <row r="547" ht="24.75" customHeight="1" s="275"/>
    <row r="548" ht="24.75" customHeight="1" s="275"/>
    <row r="549" ht="24.75" customHeight="1" s="275"/>
    <row r="550" ht="24.75" customHeight="1" s="275"/>
    <row r="551" ht="24.75" customHeight="1" s="275"/>
    <row r="552" ht="24.75" customHeight="1" s="275"/>
    <row r="553" ht="24.75" customHeight="1" s="275"/>
    <row r="554" ht="24.75" customHeight="1" s="275"/>
    <row r="555" ht="24.75" customHeight="1" s="275"/>
    <row r="556" ht="24.75" customHeight="1" s="275"/>
    <row r="557" ht="24.75" customHeight="1" s="275"/>
    <row r="558" ht="24.75" customHeight="1" s="275"/>
    <row r="559" ht="24.75" customHeight="1" s="275"/>
    <row r="560" ht="24.75" customHeight="1" s="275"/>
    <row r="561" ht="24.75" customHeight="1" s="275"/>
    <row r="562" ht="24.75" customHeight="1" s="275"/>
    <row r="563" ht="24.75" customHeight="1" s="275"/>
    <row r="564" ht="24.75" customHeight="1" s="275"/>
    <row r="565" ht="24.75" customHeight="1" s="275"/>
    <row r="566" ht="24.75" customHeight="1" s="275"/>
    <row r="567" ht="24.75" customHeight="1" s="275"/>
    <row r="568" ht="24.75" customHeight="1" s="275"/>
    <row r="569" ht="24.75" customHeight="1" s="275"/>
    <row r="570" ht="24.75" customHeight="1" s="275"/>
    <row r="571" ht="24.75" customHeight="1" s="275"/>
    <row r="572" ht="24.75" customHeight="1" s="275"/>
    <row r="573" ht="24.75" customHeight="1" s="275"/>
    <row r="574" ht="24.75" customHeight="1" s="275"/>
    <row r="575" ht="24.75" customHeight="1" s="275"/>
    <row r="576" ht="24.75" customHeight="1" s="275"/>
    <row r="577" ht="24.75" customHeight="1" s="275"/>
    <row r="578" ht="24.75" customHeight="1" s="275"/>
    <row r="579" ht="24.75" customHeight="1" s="275"/>
    <row r="580" ht="24.75" customHeight="1" s="275"/>
    <row r="581" ht="24.75" customHeight="1" s="275"/>
    <row r="582" ht="24.75" customHeight="1" s="275"/>
    <row r="583" ht="24.75" customHeight="1" s="275"/>
    <row r="584" ht="24.75" customHeight="1" s="275"/>
    <row r="585" ht="24.75" customHeight="1" s="275"/>
    <row r="586" ht="24.75" customHeight="1" s="275"/>
    <row r="587" ht="24.75" customHeight="1" s="275"/>
    <row r="588" ht="24.75" customHeight="1" s="275"/>
    <row r="589" ht="24.75" customHeight="1" s="275"/>
    <row r="590" ht="24.75" customHeight="1" s="275"/>
    <row r="591" ht="24.75" customHeight="1" s="275"/>
    <row r="592" ht="24.75" customHeight="1" s="275"/>
    <row r="593" ht="24.75" customHeight="1" s="275"/>
    <row r="594" ht="24.75" customHeight="1" s="275"/>
    <row r="595" ht="24.75" customHeight="1" s="275"/>
    <row r="596" ht="24.75" customHeight="1" s="275"/>
    <row r="597" ht="24.75" customHeight="1" s="275"/>
    <row r="598" ht="24.75" customHeight="1" s="275"/>
    <row r="599" ht="24.75" customHeight="1" s="275"/>
    <row r="600" ht="24.75" customHeight="1" s="275"/>
    <row r="601" ht="24.75" customHeight="1" s="275"/>
    <row r="602" ht="24.75" customHeight="1" s="275"/>
    <row r="603" ht="24.75" customHeight="1" s="275"/>
    <row r="604" ht="24.75" customHeight="1" s="275"/>
    <row r="605" ht="24.75" customHeight="1" s="275"/>
    <row r="606" ht="24.75" customHeight="1" s="275"/>
    <row r="607" ht="24.75" customHeight="1" s="275"/>
    <row r="608" ht="24.75" customHeight="1" s="275"/>
    <row r="609" ht="24.75" customHeight="1" s="275"/>
    <row r="610" ht="24.75" customHeight="1" s="275"/>
    <row r="611" ht="24.75" customHeight="1" s="275"/>
    <row r="612" ht="24.75" customHeight="1" s="275"/>
    <row r="613" ht="24.75" customHeight="1" s="275"/>
    <row r="614" ht="24.75" customHeight="1" s="275"/>
    <row r="615" ht="24.75" customHeight="1" s="275"/>
    <row r="616" ht="24.75" customHeight="1" s="275"/>
    <row r="617" ht="24.75" customHeight="1" s="275"/>
    <row r="618" ht="24.75" customHeight="1" s="275"/>
    <row r="619" ht="24.75" customHeight="1" s="275"/>
    <row r="620" ht="24.75" customHeight="1" s="275"/>
    <row r="621" ht="24.75" customHeight="1" s="275"/>
    <row r="622" ht="24.75" customHeight="1" s="275"/>
    <row r="623" ht="24.75" customHeight="1" s="275"/>
    <row r="624" ht="24.75" customHeight="1" s="275"/>
    <row r="625" ht="24.75" customHeight="1" s="275"/>
    <row r="626" ht="24.75" customHeight="1" s="275"/>
    <row r="627" ht="24.75" customHeight="1" s="275"/>
    <row r="628" ht="24.75" customHeight="1" s="275"/>
    <row r="629" ht="24.75" customHeight="1" s="275"/>
    <row r="630" ht="24.75" customHeight="1" s="275"/>
    <row r="631" ht="24.75" customHeight="1" s="275"/>
    <row r="632" ht="24.75" customHeight="1" s="275"/>
    <row r="633" ht="24.75" customHeight="1" s="275"/>
    <row r="634" ht="24.75" customHeight="1" s="275"/>
    <row r="635" ht="24.75" customHeight="1" s="275"/>
    <row r="636" ht="24.75" customHeight="1" s="275"/>
    <row r="637" ht="24.75" customHeight="1" s="275"/>
    <row r="638" ht="24.75" customHeight="1" s="275"/>
    <row r="639" ht="24.75" customHeight="1" s="275"/>
    <row r="640" ht="24.75" customHeight="1" s="275"/>
    <row r="641" ht="24.75" customHeight="1" s="275"/>
    <row r="642" ht="24.75" customHeight="1" s="275"/>
    <row r="643" ht="24.75" customHeight="1" s="275"/>
    <row r="644" ht="24.75" customHeight="1" s="275"/>
    <row r="645" ht="24.75" customHeight="1" s="275"/>
    <row r="646" ht="24.75" customHeight="1" s="275"/>
    <row r="647" ht="24.75" customHeight="1" s="275"/>
    <row r="648" ht="24.75" customHeight="1" s="275"/>
    <row r="649" ht="24.75" customHeight="1" s="275"/>
    <row r="650" ht="24.75" customHeight="1" s="275"/>
    <row r="651" ht="24.75" customHeight="1" s="275"/>
    <row r="652" ht="24.75" customHeight="1" s="275"/>
    <row r="653" ht="24.75" customHeight="1" s="275"/>
    <row r="654" ht="24.75" customHeight="1" s="275"/>
    <row r="655" ht="24.75" customHeight="1" s="275"/>
    <row r="656" ht="24.75" customHeight="1" s="275"/>
    <row r="657" ht="24.75" customHeight="1" s="275"/>
    <row r="658" ht="24.75" customHeight="1" s="275"/>
    <row r="659" ht="24.75" customHeight="1" s="275"/>
    <row r="660" ht="24.75" customHeight="1" s="275"/>
    <row r="661" ht="24.75" customHeight="1" s="275"/>
    <row r="662" ht="24.75" customHeight="1" s="275"/>
    <row r="663" ht="24.75" customHeight="1" s="275"/>
    <row r="664" ht="24.75" customHeight="1" s="275"/>
    <row r="665" ht="24.75" customHeight="1" s="275"/>
    <row r="666" ht="24.75" customHeight="1" s="275"/>
    <row r="667" ht="24.75" customHeight="1" s="275"/>
    <row r="668" ht="24.75" customHeight="1" s="275"/>
    <row r="669" ht="24.75" customHeight="1" s="275"/>
    <row r="670" ht="24.75" customHeight="1" s="275"/>
    <row r="671" ht="24.75" customHeight="1" s="275"/>
    <row r="672" ht="24.75" customHeight="1" s="275"/>
    <row r="673" ht="24.75" customHeight="1" s="275"/>
    <row r="674" ht="24.75" customHeight="1" s="275"/>
    <row r="675" ht="24.75" customHeight="1" s="275"/>
    <row r="676" ht="24.75" customHeight="1" s="275"/>
    <row r="677" ht="24.75" customHeight="1" s="275"/>
    <row r="678" ht="24.75" customHeight="1" s="275"/>
    <row r="679" ht="24.75" customHeight="1" s="275"/>
    <row r="680" ht="24.75" customHeight="1" s="275"/>
    <row r="681" ht="24.75" customHeight="1" s="275"/>
    <row r="682" ht="24.75" customHeight="1" s="275"/>
    <row r="683" ht="24.75" customHeight="1" s="275"/>
    <row r="684" ht="24.75" customHeight="1" s="275"/>
    <row r="685" ht="24.75" customHeight="1" s="275"/>
    <row r="686" ht="24.75" customHeight="1" s="275"/>
    <row r="687" ht="24.75" customHeight="1" s="275"/>
    <row r="688" ht="24.75" customHeight="1" s="275"/>
    <row r="689" ht="24.75" customHeight="1" s="275"/>
    <row r="690" ht="24.75" customHeight="1" s="275"/>
    <row r="691" ht="24.75" customHeight="1" s="275"/>
    <row r="692" ht="24.75" customHeight="1" s="275"/>
    <row r="693" ht="24.75" customHeight="1" s="275"/>
    <row r="694" ht="24.75" customHeight="1" s="275"/>
    <row r="695" ht="24.75" customHeight="1" s="275"/>
    <row r="696" ht="24.75" customHeight="1" s="275"/>
    <row r="697" ht="24.75" customHeight="1" s="275"/>
    <row r="698" ht="24.75" customHeight="1" s="275"/>
    <row r="699" ht="24.75" customHeight="1" s="275"/>
    <row r="700" ht="24.75" customHeight="1" s="275"/>
    <row r="701" ht="24.75" customHeight="1" s="275"/>
    <row r="702" ht="24.75" customHeight="1" s="275"/>
    <row r="703" ht="24.75" customHeight="1" s="275"/>
    <row r="704" ht="24.75" customHeight="1" s="275"/>
    <row r="705" ht="24.75" customHeight="1" s="275"/>
    <row r="706" ht="24.75" customHeight="1" s="275"/>
    <row r="707" ht="24.75" customHeight="1" s="275"/>
    <row r="708" ht="24.75" customHeight="1" s="275"/>
    <row r="709" ht="24.75" customHeight="1" s="275"/>
    <row r="710" ht="24.75" customHeight="1" s="275"/>
    <row r="711" ht="24.75" customHeight="1" s="275"/>
    <row r="712" ht="24.75" customHeight="1" s="275"/>
    <row r="713" ht="24.75" customHeight="1" s="275"/>
    <row r="714" ht="24.75" customHeight="1" s="275"/>
    <row r="715" ht="24.75" customHeight="1" s="275"/>
    <row r="716" ht="24.75" customHeight="1" s="275"/>
    <row r="717" ht="24.75" customHeight="1" s="275"/>
    <row r="718" ht="24.75" customHeight="1" s="275"/>
    <row r="719" ht="24.75" customHeight="1" s="275"/>
    <row r="720" ht="24.75" customHeight="1" s="275"/>
    <row r="721" ht="24.75" customHeight="1" s="275"/>
    <row r="722" ht="24.75" customHeight="1" s="275"/>
    <row r="723" ht="24.75" customHeight="1" s="275"/>
    <row r="724" ht="24.75" customHeight="1" s="275"/>
    <row r="725" ht="24.75" customHeight="1" s="275"/>
    <row r="726" ht="24.75" customHeight="1" s="275"/>
    <row r="727" ht="24.75" customHeight="1" s="275"/>
    <row r="728" ht="24.75" customHeight="1" s="275"/>
    <row r="729" ht="24.75" customHeight="1" s="275"/>
    <row r="730" ht="24.75" customHeight="1" s="275"/>
    <row r="731" ht="24.75" customHeight="1" s="275"/>
    <row r="732" ht="24.75" customHeight="1" s="275"/>
    <row r="733" ht="24.75" customHeight="1" s="275"/>
    <row r="734" ht="24.75" customHeight="1" s="275"/>
    <row r="735" ht="24.75" customHeight="1" s="275"/>
    <row r="736" ht="24.75" customHeight="1" s="275"/>
    <row r="737" ht="24.75" customHeight="1" s="275"/>
    <row r="738" ht="24.75" customHeight="1" s="275"/>
    <row r="739" ht="24.75" customHeight="1" s="275"/>
    <row r="740" ht="24.75" customHeight="1" s="275"/>
    <row r="741" ht="24.75" customHeight="1" s="275"/>
    <row r="742" ht="24.75" customHeight="1" s="275"/>
    <row r="743" ht="24.75" customHeight="1" s="275"/>
    <row r="744" ht="24.75" customHeight="1" s="275"/>
    <row r="745" ht="24.75" customHeight="1" s="275"/>
    <row r="746" ht="24.75" customHeight="1" s="275"/>
    <row r="747" ht="24.75" customHeight="1" s="275"/>
    <row r="748" ht="24.75" customHeight="1" s="275"/>
    <row r="749" ht="24.75" customHeight="1" s="275"/>
    <row r="750" ht="24.75" customHeight="1" s="275"/>
    <row r="751" ht="24.75" customHeight="1" s="275"/>
    <row r="752" ht="24.75" customHeight="1" s="275"/>
    <row r="753" ht="24.75" customHeight="1" s="275"/>
    <row r="754" ht="24.75" customHeight="1" s="275"/>
    <row r="755" ht="24.75" customHeight="1" s="275"/>
    <row r="756" ht="24.75" customHeight="1" s="275"/>
    <row r="757" ht="24.75" customHeight="1" s="275"/>
    <row r="758" ht="24.75" customHeight="1" s="275"/>
    <row r="759" ht="24.75" customHeight="1" s="275"/>
    <row r="760" ht="24.75" customHeight="1" s="275"/>
    <row r="761" ht="24.75" customHeight="1" s="275"/>
    <row r="762" ht="24.75" customHeight="1" s="275"/>
    <row r="763" ht="24.75" customHeight="1" s="275"/>
    <row r="764" ht="24.75" customHeight="1" s="275"/>
    <row r="765" ht="24.75" customHeight="1" s="275"/>
    <row r="766" ht="24.75" customHeight="1" s="275"/>
    <row r="767" ht="24.75" customHeight="1" s="275"/>
    <row r="768" ht="24.75" customHeight="1" s="275"/>
    <row r="769" ht="24.75" customHeight="1" s="275"/>
    <row r="770" ht="24.75" customHeight="1" s="275"/>
    <row r="771" ht="24.75" customHeight="1" s="275"/>
    <row r="772" ht="24.75" customHeight="1" s="275"/>
    <row r="773" ht="24.75" customHeight="1" s="275"/>
    <row r="774" ht="24.75" customHeight="1" s="275"/>
    <row r="775" ht="24.75" customHeight="1" s="275"/>
    <row r="776" ht="24.75" customHeight="1" s="275"/>
    <row r="777" ht="24.75" customHeight="1" s="275"/>
    <row r="778" ht="24.75" customHeight="1" s="275"/>
    <row r="779" ht="24.75" customHeight="1" s="275"/>
    <row r="780" ht="24.75" customHeight="1" s="275"/>
    <row r="781" ht="24.75" customHeight="1" s="275"/>
    <row r="782" ht="24.75" customHeight="1" s="275"/>
    <row r="783" ht="24.75" customHeight="1" s="275"/>
    <row r="784" ht="24.75" customHeight="1" s="275"/>
    <row r="785" ht="24.75" customHeight="1" s="275"/>
    <row r="786" ht="24.75" customHeight="1" s="275"/>
    <row r="787" ht="24.75" customHeight="1" s="275"/>
    <row r="788" ht="24.75" customHeight="1" s="275"/>
    <row r="789" ht="24.75" customHeight="1" s="275"/>
    <row r="790" ht="24.75" customHeight="1" s="275"/>
    <row r="791" ht="24.75" customHeight="1" s="275"/>
    <row r="792" ht="24.75" customHeight="1" s="275"/>
    <row r="793" ht="24.75" customHeight="1" s="275"/>
    <row r="794" ht="24.75" customHeight="1" s="275"/>
    <row r="795" ht="24.75" customHeight="1" s="275"/>
    <row r="796" ht="24.75" customHeight="1" s="275"/>
    <row r="797" ht="24.75" customHeight="1" s="275"/>
    <row r="798" ht="24.75" customHeight="1" s="275"/>
    <row r="799" ht="24.75" customHeight="1" s="275"/>
    <row r="800" ht="24.75" customHeight="1" s="275"/>
    <row r="801" ht="24.75" customHeight="1" s="275"/>
    <row r="802" ht="24.75" customHeight="1" s="275"/>
    <row r="803" ht="24.75" customHeight="1" s="275"/>
    <row r="804" ht="24.75" customHeight="1" s="275"/>
    <row r="805" ht="24.75" customHeight="1" s="275"/>
    <row r="806" ht="24.75" customHeight="1" s="275"/>
    <row r="807" ht="24.75" customHeight="1" s="275"/>
    <row r="808" ht="24.75" customHeight="1" s="275"/>
    <row r="809" ht="24.75" customHeight="1" s="275"/>
    <row r="810" ht="24.75" customHeight="1" s="275"/>
    <row r="811" ht="24.75" customHeight="1" s="275"/>
    <row r="812" ht="24.75" customHeight="1" s="275"/>
    <row r="813" ht="24.75" customHeight="1" s="275"/>
    <row r="814" ht="24.75" customHeight="1" s="275"/>
    <row r="815" ht="24.75" customHeight="1" s="275"/>
    <row r="816" ht="24.75" customHeight="1" s="275"/>
    <row r="817" ht="24.75" customHeight="1" s="275"/>
    <row r="818" ht="24.75" customHeight="1" s="275"/>
    <row r="819" ht="24.75" customHeight="1" s="275"/>
    <row r="820" ht="24.75" customHeight="1" s="275"/>
    <row r="821" ht="24.75" customHeight="1" s="275"/>
    <row r="822" ht="24.75" customHeight="1" s="275"/>
    <row r="823" ht="24.75" customHeight="1" s="275"/>
    <row r="824" ht="24.75" customHeight="1" s="275"/>
    <row r="825" ht="24.75" customHeight="1" s="275"/>
    <row r="826" ht="24.75" customHeight="1" s="275"/>
    <row r="827" ht="24.75" customHeight="1" s="275"/>
    <row r="828" ht="24.75" customHeight="1" s="275"/>
    <row r="829" ht="24.75" customHeight="1" s="275"/>
    <row r="830" ht="24.75" customHeight="1" s="275"/>
    <row r="831" ht="24.75" customHeight="1" s="275"/>
    <row r="832" ht="24.75" customHeight="1" s="275"/>
    <row r="833" ht="24.75" customHeight="1" s="275"/>
    <row r="834" ht="24.75" customHeight="1" s="275"/>
    <row r="835" ht="24.75" customHeight="1" s="275"/>
    <row r="836" ht="24.75" customHeight="1" s="275"/>
    <row r="837" ht="24.75" customHeight="1" s="275"/>
    <row r="838" ht="24.75" customHeight="1" s="275"/>
    <row r="839" ht="24.75" customHeight="1" s="275"/>
    <row r="840" ht="24.75" customHeight="1" s="275"/>
    <row r="841" ht="24.75" customHeight="1" s="275"/>
    <row r="842" ht="24.75" customHeight="1" s="275"/>
    <row r="843" ht="24.75" customHeight="1" s="275"/>
    <row r="844" ht="24.75" customHeight="1" s="275"/>
    <row r="845" ht="24.75" customHeight="1" s="275"/>
    <row r="846" ht="24.75" customHeight="1" s="275"/>
    <row r="847" ht="24.75" customHeight="1" s="275"/>
    <row r="848" ht="24.75" customHeight="1" s="275"/>
    <row r="849" ht="24.75" customHeight="1" s="275"/>
    <row r="850" ht="24.75" customHeight="1" s="275"/>
    <row r="851" ht="24.75" customHeight="1" s="275"/>
    <row r="852" ht="24.75" customHeight="1" s="275"/>
    <row r="853" ht="24.75" customHeight="1" s="275"/>
    <row r="854" ht="24.75" customHeight="1" s="275"/>
    <row r="855" ht="24.75" customHeight="1" s="275"/>
    <row r="856" ht="24.75" customHeight="1" s="275"/>
    <row r="857" ht="24.75" customHeight="1" s="275"/>
    <row r="858" ht="24.75" customHeight="1" s="275"/>
    <row r="859" ht="24.75" customHeight="1" s="275"/>
    <row r="860" ht="24.75" customHeight="1" s="275"/>
    <row r="861" ht="24.75" customHeight="1" s="275"/>
    <row r="862" ht="24.75" customHeight="1" s="275"/>
    <row r="863" ht="24.75" customHeight="1" s="275"/>
    <row r="864" ht="24.75" customHeight="1" s="275"/>
    <row r="865" ht="24.75" customHeight="1" s="275"/>
    <row r="866" ht="24.75" customHeight="1" s="275"/>
    <row r="867" ht="24.75" customHeight="1" s="275"/>
    <row r="868" ht="24.75" customHeight="1" s="275"/>
    <row r="869" ht="24.75" customHeight="1" s="275"/>
    <row r="870" ht="24.75" customHeight="1" s="275"/>
    <row r="871" ht="24.75" customHeight="1" s="275"/>
    <row r="872" ht="24.75" customHeight="1" s="275"/>
    <row r="873" ht="24.75" customHeight="1" s="275"/>
    <row r="874" ht="24.75" customHeight="1" s="275"/>
    <row r="875" ht="24.75" customHeight="1" s="275"/>
    <row r="876" ht="24.75" customHeight="1" s="275"/>
    <row r="877" ht="24.75" customHeight="1" s="275"/>
    <row r="878" ht="24.75" customHeight="1" s="275"/>
    <row r="879" ht="24.75" customHeight="1" s="275"/>
    <row r="880" ht="24.75" customHeight="1" s="275"/>
    <row r="881" ht="24.75" customHeight="1" s="275"/>
    <row r="882" ht="24.75" customHeight="1" s="275"/>
    <row r="883" ht="24.75" customHeight="1" s="275"/>
    <row r="884" ht="24.75" customHeight="1" s="275"/>
    <row r="885" ht="24.75" customHeight="1" s="275"/>
    <row r="886" ht="24.75" customHeight="1" s="275"/>
    <row r="887" ht="24.75" customHeight="1" s="275"/>
    <row r="888" ht="24.75" customHeight="1" s="275"/>
    <row r="889" ht="24.75" customHeight="1" s="275"/>
    <row r="890" ht="24.75" customHeight="1" s="275"/>
    <row r="891" ht="24.75" customHeight="1" s="275"/>
    <row r="892" ht="24.75" customHeight="1" s="275"/>
    <row r="893" ht="24.75" customHeight="1" s="275"/>
    <row r="894" ht="24.75" customHeight="1" s="275"/>
    <row r="895" ht="24.75" customHeight="1" s="275"/>
    <row r="896" ht="24.75" customHeight="1" s="275"/>
    <row r="897" ht="24.75" customHeight="1" s="275"/>
    <row r="898" ht="24.75" customHeight="1" s="275"/>
    <row r="899" ht="24.75" customHeight="1" s="275"/>
    <row r="900" ht="24.75" customHeight="1" s="275"/>
    <row r="901" ht="24.75" customHeight="1" s="275"/>
    <row r="902" ht="24.75" customHeight="1" s="275"/>
    <row r="903" ht="24.75" customHeight="1" s="275"/>
    <row r="904" ht="24.75" customHeight="1" s="275"/>
    <row r="905" ht="24.75" customHeight="1" s="275"/>
    <row r="906" ht="24.75" customHeight="1" s="275"/>
    <row r="907" ht="24.75" customHeight="1" s="275"/>
    <row r="908" ht="24.75" customHeight="1" s="275"/>
    <row r="909" ht="24.75" customHeight="1" s="275"/>
    <row r="910" ht="24.75" customHeight="1" s="275"/>
    <row r="911" ht="24.75" customHeight="1" s="275"/>
    <row r="912" ht="24.75" customHeight="1" s="275"/>
    <row r="913" ht="24.75" customHeight="1" s="275"/>
    <row r="914" ht="24.75" customHeight="1" s="275"/>
    <row r="915" ht="24.75" customHeight="1" s="275"/>
    <row r="916" ht="24.75" customHeight="1" s="275"/>
    <row r="917" ht="24.75" customHeight="1" s="275"/>
    <row r="918" ht="24.75" customHeight="1" s="275"/>
    <row r="919" ht="24.75" customHeight="1" s="275"/>
    <row r="920" ht="24.75" customHeight="1" s="275"/>
    <row r="921" ht="24.75" customHeight="1" s="275"/>
    <row r="922" ht="24.75" customHeight="1" s="275"/>
    <row r="923" ht="24.75" customHeight="1" s="275"/>
    <row r="924" ht="24.75" customHeight="1" s="275"/>
    <row r="925" ht="24.75" customHeight="1" s="275"/>
    <row r="926" ht="24.75" customHeight="1" s="275"/>
    <row r="927" ht="24.75" customHeight="1" s="275"/>
    <row r="928" ht="24.75" customHeight="1" s="275"/>
    <row r="929" ht="24.75" customHeight="1" s="275"/>
    <row r="930" ht="24.75" customHeight="1" s="275"/>
    <row r="931" ht="24.75" customHeight="1" s="275"/>
    <row r="932" ht="24.75" customHeight="1" s="275"/>
    <row r="933" ht="24.75" customHeight="1" s="275"/>
    <row r="934" ht="24.75" customHeight="1" s="275"/>
    <row r="935" ht="24.75" customHeight="1" s="275"/>
    <row r="936" ht="24.75" customHeight="1" s="275"/>
    <row r="937" ht="24.75" customHeight="1" s="275"/>
    <row r="938" ht="24.75" customHeight="1" s="275"/>
    <row r="939" ht="24.75" customHeight="1" s="275"/>
    <row r="940" ht="24.75" customHeight="1" s="275"/>
    <row r="941" ht="24.75" customHeight="1" s="275"/>
    <row r="942" ht="24.75" customHeight="1" s="275"/>
    <row r="943" ht="24.75" customHeight="1" s="275"/>
    <row r="944" ht="24.75" customHeight="1" s="275"/>
    <row r="945" ht="24.75" customHeight="1" s="275"/>
    <row r="946" ht="24.75" customHeight="1" s="275"/>
    <row r="947" ht="24.75" customHeight="1" s="275"/>
    <row r="948" ht="24.75" customHeight="1" s="275"/>
    <row r="949" ht="24.75" customHeight="1" s="275"/>
    <row r="950" ht="24.75" customHeight="1" s="275"/>
    <row r="951" ht="24.75" customHeight="1" s="275"/>
    <row r="952" ht="24.75" customHeight="1" s="275"/>
    <row r="953" ht="24.75" customHeight="1" s="275"/>
    <row r="954" ht="24.75" customHeight="1" s="275"/>
    <row r="955" ht="24.75" customHeight="1" s="275"/>
    <row r="956" ht="24.75" customHeight="1" s="275"/>
    <row r="957" ht="24.75" customHeight="1" s="275"/>
    <row r="958" ht="24.75" customHeight="1" s="275"/>
    <row r="959" ht="24.75" customHeight="1" s="275"/>
    <row r="960" ht="24.75" customHeight="1" s="275"/>
    <row r="961" ht="24.75" customHeight="1" s="275"/>
    <row r="962" ht="24.75" customHeight="1" s="275"/>
    <row r="963" ht="24.75" customHeight="1" s="275"/>
    <row r="964" ht="24.75" customHeight="1" s="275"/>
    <row r="965" ht="24.75" customHeight="1" s="275"/>
    <row r="966" ht="24.75" customHeight="1" s="275"/>
    <row r="967" ht="24.75" customHeight="1" s="275"/>
    <row r="968" ht="24.75" customHeight="1" s="275"/>
    <row r="969" ht="24.75" customHeight="1" s="275"/>
    <row r="970" ht="24.75" customHeight="1" s="275"/>
    <row r="971" ht="24.75" customHeight="1" s="275"/>
    <row r="972" ht="24.75" customHeight="1" s="275"/>
    <row r="973" ht="24.75" customHeight="1" s="275"/>
    <row r="974" ht="24.75" customHeight="1" s="275"/>
    <row r="975" ht="24.75" customHeight="1" s="275"/>
    <row r="976" ht="24.75" customHeight="1" s="275"/>
    <row r="977" ht="24.75" customHeight="1" s="275"/>
    <row r="978" ht="24.75" customHeight="1" s="275"/>
    <row r="979" ht="24.75" customHeight="1" s="275"/>
    <row r="980" ht="24.75" customHeight="1" s="275"/>
    <row r="981" ht="24.75" customHeight="1" s="275"/>
    <row r="982" ht="24.75" customHeight="1" s="275"/>
    <row r="983" ht="24.75" customHeight="1" s="275"/>
    <row r="984" ht="24.75" customHeight="1" s="275"/>
    <row r="985" ht="24.75" customHeight="1" s="275"/>
    <row r="986" ht="24.75" customHeight="1" s="275"/>
    <row r="987" ht="24.75" customHeight="1" s="275"/>
    <row r="988" ht="24.75" customHeight="1" s="275"/>
    <row r="989" ht="24.75" customHeight="1" s="275"/>
    <row r="990" ht="24.75" customHeight="1" s="275"/>
    <row r="991" ht="24.75" customHeight="1" s="275"/>
    <row r="992" ht="24.75" customHeight="1" s="275"/>
    <row r="993" ht="24.75" customHeight="1" s="275"/>
    <row r="994" ht="24.75" customHeight="1" s="275"/>
    <row r="995" ht="24.75" customHeight="1" s="275"/>
    <row r="996" ht="24.75" customHeight="1" s="275"/>
    <row r="997" ht="24.75" customHeight="1" s="275"/>
    <row r="998" ht="24.75" customHeight="1" s="275"/>
    <row r="999" ht="24.75" customHeight="1" s="275"/>
    <row r="1000" ht="24.75" customHeight="1" s="275"/>
    <row r="1001" ht="24.75" customHeight="1" s="275"/>
    <row r="1002" ht="24.75" customHeight="1" s="275"/>
    <row r="1003" ht="24.75" customHeight="1" s="275"/>
    <row r="1004" ht="24.75" customHeight="1" s="275"/>
    <row r="1005" ht="24.75" customHeight="1" s="275"/>
    <row r="1006" ht="24.75" customHeight="1" s="275"/>
    <row r="1007" ht="24.75" customHeight="1" s="275"/>
    <row r="1008" ht="24.75" customHeight="1" s="275"/>
    <row r="1009" ht="24.75" customHeight="1" s="275"/>
    <row r="1010" ht="24.75" customHeight="1" s="275"/>
    <row r="1011" ht="24.75" customHeight="1" s="275"/>
    <row r="1012" ht="24.75" customHeight="1" s="275"/>
    <row r="1013" ht="24.75" customHeight="1" s="275"/>
    <row r="1014" ht="24.75" customHeight="1" s="275"/>
    <row r="1015" ht="24.75" customHeight="1" s="275"/>
    <row r="1016" ht="24.75" customHeight="1" s="275"/>
    <row r="1017" ht="24.75" customHeight="1" s="275"/>
    <row r="1018" ht="24.75" customHeight="1" s="275"/>
    <row r="1019" ht="24.75" customHeight="1" s="275"/>
    <row r="1020" ht="24.75" customHeight="1" s="275"/>
    <row r="1021" ht="24.75" customHeight="1" s="275"/>
    <row r="1022" ht="24.75" customHeight="1" s="275"/>
    <row r="1023" ht="24.75" customHeight="1" s="275"/>
    <row r="1024" ht="24.75" customHeight="1" s="275"/>
    <row r="1025" ht="24.75" customHeight="1" s="275"/>
    <row r="1026" ht="24.75" customHeight="1" s="275"/>
    <row r="1027" ht="24.75" customHeight="1" s="275"/>
    <row r="1028" ht="24.75" customHeight="1" s="275"/>
    <row r="1029" ht="24.75" customHeight="1" s="275"/>
    <row r="1030" ht="24.75" customHeight="1" s="275"/>
    <row r="1031" ht="24.75" customHeight="1" s="275"/>
    <row r="1032" ht="24.75" customHeight="1" s="275"/>
    <row r="1033" ht="24.75" customHeight="1" s="275"/>
    <row r="1034" ht="24.75" customHeight="1" s="275"/>
    <row r="1035" ht="24.75" customHeight="1" s="275"/>
    <row r="1036" ht="24.75" customHeight="1" s="275"/>
    <row r="1037" ht="24.75" customHeight="1" s="275"/>
    <row r="1038" ht="24.75" customHeight="1" s="275"/>
    <row r="1039" ht="24.75" customHeight="1" s="275"/>
    <row r="1040" ht="24.75" customHeight="1" s="275"/>
    <row r="1041" ht="24.75" customHeight="1" s="275"/>
    <row r="1042" ht="24.75" customHeight="1" s="275"/>
    <row r="1043" ht="24.75" customHeight="1" s="275"/>
    <row r="1044" ht="24.75" customHeight="1" s="275"/>
    <row r="1045" ht="24.75" customHeight="1" s="275"/>
    <row r="1046" ht="24.75" customHeight="1" s="275"/>
    <row r="1047" ht="24.75" customHeight="1" s="275"/>
    <row r="1048" ht="24.75" customHeight="1" s="275"/>
    <row r="1049" ht="24.75" customHeight="1" s="275"/>
    <row r="1050" ht="24.75" customHeight="1" s="275"/>
    <row r="1051" ht="24.75" customHeight="1" s="275"/>
    <row r="1052" ht="24.75" customHeight="1" s="275"/>
    <row r="1053" ht="24.75" customHeight="1" s="275"/>
    <row r="1054" ht="24.75" customHeight="1" s="275"/>
    <row r="1055" ht="24.75" customHeight="1" s="275"/>
    <row r="1056" ht="24.75" customHeight="1" s="275"/>
    <row r="1057" ht="24.75" customHeight="1" s="275"/>
    <row r="1058" ht="24.75" customHeight="1" s="275"/>
    <row r="1059" ht="24.75" customHeight="1" s="275"/>
    <row r="1060" ht="24.75" customHeight="1" s="275"/>
    <row r="1061" ht="24.75" customHeight="1" s="275"/>
    <row r="1062" ht="24.75" customHeight="1" s="275"/>
    <row r="1063" ht="24.75" customHeight="1" s="275"/>
    <row r="1064" ht="24.75" customHeight="1" s="275"/>
    <row r="1065" ht="24.75" customHeight="1" s="275"/>
    <row r="1066" ht="24.75" customHeight="1" s="275"/>
    <row r="1067" ht="24.75" customHeight="1" s="275"/>
    <row r="1068" ht="24.75" customHeight="1" s="275"/>
    <row r="1069" ht="24.75" customHeight="1" s="275"/>
    <row r="1070" ht="24.75" customHeight="1" s="275"/>
    <row r="1071" ht="24.75" customHeight="1" s="275"/>
    <row r="1072" ht="24.75" customHeight="1" s="275"/>
    <row r="1073" ht="24.75" customHeight="1" s="275"/>
    <row r="1074" ht="24.75" customHeight="1" s="275"/>
    <row r="1075" ht="24.75" customHeight="1" s="275"/>
    <row r="1076" ht="24.75" customHeight="1" s="275"/>
    <row r="1077" ht="24.75" customHeight="1" s="275"/>
    <row r="1078" ht="24.75" customHeight="1" s="275"/>
    <row r="1079" ht="24.75" customHeight="1" s="275"/>
    <row r="1080" ht="24.75" customHeight="1" s="275"/>
    <row r="1081" ht="24.75" customHeight="1" s="275"/>
    <row r="1082" ht="24.75" customHeight="1" s="275"/>
    <row r="1083" ht="24.75" customHeight="1" s="275"/>
    <row r="1084" ht="24.75" customHeight="1" s="275"/>
    <row r="1085" ht="24.75" customHeight="1" s="275"/>
    <row r="1086" ht="24.75" customHeight="1" s="275"/>
    <row r="1087" ht="24.75" customHeight="1" s="275"/>
    <row r="1088" ht="24.75" customHeight="1" s="275"/>
    <row r="1089" ht="24.75" customHeight="1" s="275"/>
    <row r="1090" ht="24.75" customHeight="1" s="275"/>
    <row r="1091" ht="24.75" customHeight="1" s="275"/>
    <row r="1092" ht="24.75" customHeight="1" s="275"/>
    <row r="1093" ht="24.75" customHeight="1" s="275"/>
    <row r="1094" ht="24.75" customHeight="1" s="275"/>
    <row r="1095" ht="24.75" customHeight="1" s="275"/>
    <row r="1096" ht="24.75" customHeight="1" s="275"/>
    <row r="1097" ht="24.75" customHeight="1" s="275"/>
    <row r="1098" ht="24.75" customHeight="1" s="275"/>
    <row r="1099" ht="24.75" customHeight="1" s="275"/>
    <row r="1100" ht="24.75" customHeight="1" s="275"/>
    <row r="1101" ht="24.75" customHeight="1" s="275"/>
    <row r="1102" ht="24.75" customHeight="1" s="275"/>
    <row r="1103" ht="24.75" customHeight="1" s="275"/>
    <row r="1104" ht="24.75" customHeight="1" s="275"/>
    <row r="1105" ht="24.75" customHeight="1" s="275"/>
    <row r="1106" ht="24.75" customHeight="1" s="275"/>
    <row r="1107" ht="24.75" customHeight="1" s="275"/>
    <row r="1108" ht="24.75" customHeight="1" s="275"/>
    <row r="1109" ht="24.75" customHeight="1" s="275"/>
    <row r="1110" ht="24.75" customHeight="1" s="275"/>
    <row r="1111" ht="24.75" customHeight="1" s="275"/>
    <row r="1112" ht="24.75" customHeight="1" s="275"/>
    <row r="1113" ht="24.75" customHeight="1" s="275"/>
    <row r="1114" ht="24.75" customHeight="1" s="275"/>
    <row r="1115" ht="24.75" customHeight="1" s="275"/>
    <row r="1116" ht="24.75" customHeight="1" s="275"/>
    <row r="1117" ht="24.75" customHeight="1" s="275"/>
    <row r="1118" ht="24.75" customHeight="1" s="275"/>
    <row r="1119" ht="24.75" customHeight="1" s="275"/>
    <row r="1120" ht="24.75" customHeight="1" s="275"/>
    <row r="1121" ht="24.75" customHeight="1" s="275"/>
    <row r="1122" ht="24.75" customHeight="1" s="275"/>
    <row r="1123" ht="24.75" customHeight="1" s="275"/>
    <row r="1124" ht="24.75" customHeight="1" s="275"/>
    <row r="1125" ht="24.75" customHeight="1" s="275"/>
    <row r="1126" ht="24.75" customHeight="1" s="275"/>
    <row r="1127" ht="24.75" customHeight="1" s="275"/>
    <row r="1128" ht="24.75" customHeight="1" s="275"/>
    <row r="1129" ht="24.75" customHeight="1" s="275"/>
    <row r="1130" ht="24.75" customHeight="1" s="275"/>
    <row r="1131" ht="24.75" customHeight="1" s="275"/>
    <row r="1132" ht="24.75" customHeight="1" s="275"/>
    <row r="1133" ht="24.75" customHeight="1" s="275"/>
    <row r="1134" ht="24.75" customHeight="1" s="275"/>
    <row r="1135" ht="24.75" customHeight="1" s="275"/>
    <row r="1136" ht="24.75" customHeight="1" s="275"/>
    <row r="1137" ht="24.75" customHeight="1" s="275"/>
    <row r="1138" ht="24.75" customHeight="1" s="275"/>
    <row r="1139" ht="24.75" customHeight="1" s="275"/>
    <row r="1140" ht="24.75" customHeight="1" s="275"/>
    <row r="1141" ht="24.75" customHeight="1" s="275"/>
    <row r="1142" ht="24.75" customHeight="1" s="275"/>
    <row r="1143" ht="24.75" customHeight="1" s="275"/>
    <row r="1144" ht="24.75" customHeight="1" s="275"/>
    <row r="1145" ht="24.75" customHeight="1" s="275"/>
    <row r="1146" ht="24.75" customHeight="1" s="275"/>
    <row r="1147" ht="24.75" customHeight="1" s="275"/>
    <row r="1148" ht="24.75" customHeight="1" s="275"/>
    <row r="1149" ht="24.75" customHeight="1" s="275"/>
    <row r="1150" ht="24.75" customHeight="1" s="275"/>
    <row r="1151" ht="24.75" customHeight="1" s="275"/>
    <row r="1152" ht="24.75" customHeight="1" s="275"/>
    <row r="1153" ht="24.75" customHeight="1" s="275"/>
    <row r="1154" ht="24.75" customHeight="1" s="275"/>
    <row r="1155" ht="24.75" customHeight="1" s="275"/>
    <row r="1156" ht="24.75" customHeight="1" s="275"/>
    <row r="1157" ht="24.75" customHeight="1" s="275"/>
    <row r="1158" ht="24.75" customHeight="1" s="275"/>
    <row r="1159" ht="24.75" customHeight="1" s="275"/>
    <row r="1160" ht="24.75" customHeight="1" s="275"/>
    <row r="1161" ht="24.75" customHeight="1" s="275"/>
    <row r="1162" ht="24.75" customHeight="1" s="275"/>
    <row r="1163" ht="24.75" customHeight="1" s="275"/>
    <row r="1164" ht="24.75" customHeight="1" s="275"/>
    <row r="1165" ht="24.75" customHeight="1" s="275"/>
    <row r="1166" ht="24.75" customHeight="1" s="275"/>
    <row r="1167" ht="24.75" customHeight="1" s="275"/>
    <row r="1168" ht="24.75" customHeight="1" s="275"/>
    <row r="1169" ht="24.75" customHeight="1" s="275"/>
    <row r="1170" ht="24.75" customHeight="1" s="275"/>
    <row r="1171" ht="24.75" customHeight="1" s="275"/>
    <row r="1172" ht="24.75" customHeight="1" s="275"/>
    <row r="1173" ht="24.75" customHeight="1" s="275"/>
    <row r="1174" ht="24.75" customHeight="1" s="275"/>
    <row r="1175" ht="24.75" customHeight="1" s="275"/>
    <row r="1176" ht="24.75" customHeight="1" s="275"/>
    <row r="1177" ht="24.75" customHeight="1" s="275"/>
    <row r="1178" ht="24.75" customHeight="1" s="275"/>
    <row r="1179" ht="24.75" customHeight="1" s="275"/>
    <row r="1180" ht="24.75" customHeight="1" s="275"/>
    <row r="1181" ht="24.75" customHeight="1" s="275"/>
    <row r="1182" ht="24.75" customHeight="1" s="275"/>
    <row r="1183" ht="24.75" customHeight="1" s="275"/>
    <row r="1184" ht="24.75" customHeight="1" s="275"/>
    <row r="1185" ht="24.75" customHeight="1" s="275"/>
    <row r="1186" ht="24.75" customHeight="1" s="275"/>
    <row r="1187" ht="24.75" customHeight="1" s="275"/>
    <row r="1188" ht="24.75" customHeight="1" s="275"/>
    <row r="1189" ht="24.75" customHeight="1" s="275"/>
    <row r="1190" ht="24.75" customHeight="1" s="275"/>
    <row r="1191" ht="24.75" customHeight="1" s="275"/>
    <row r="1192" ht="24.75" customHeight="1" s="275"/>
    <row r="1193" ht="24.75" customHeight="1" s="275"/>
    <row r="1194" ht="24.75" customHeight="1" s="275"/>
    <row r="1195" ht="24.75" customHeight="1" s="275"/>
    <row r="1196" ht="24.75" customHeight="1" s="275"/>
    <row r="1197" ht="24.75" customHeight="1" s="275"/>
    <row r="1198" ht="24.75" customHeight="1" s="275"/>
    <row r="1199" ht="24.75" customHeight="1" s="275"/>
    <row r="1200" ht="24.75" customHeight="1" s="275"/>
    <row r="1201" ht="24.75" customHeight="1" s="275"/>
    <row r="1202" ht="24.75" customHeight="1" s="275"/>
    <row r="1203" ht="24.75" customHeight="1" s="275"/>
    <row r="1204" ht="24.75" customHeight="1" s="275"/>
    <row r="1205" ht="24.75" customHeight="1" s="275"/>
    <row r="1206" ht="24.75" customHeight="1" s="275"/>
    <row r="1207" ht="24.75" customHeight="1" s="275"/>
    <row r="1208" ht="24.75" customHeight="1" s="275"/>
    <row r="1209" ht="24.75" customHeight="1" s="275"/>
    <row r="1210" ht="24.75" customHeight="1" s="275"/>
    <row r="1211" ht="24.75" customHeight="1" s="275"/>
    <row r="1212" ht="24.75" customHeight="1" s="275"/>
    <row r="1213" ht="24.75" customHeight="1" s="275"/>
    <row r="1214" ht="24.75" customHeight="1" s="275"/>
    <row r="1215" ht="24.75" customHeight="1" s="275"/>
    <row r="1216" ht="24.75" customHeight="1" s="275"/>
    <row r="1217" ht="24.75" customHeight="1" s="275"/>
    <row r="1218" ht="24.75" customHeight="1" s="275"/>
    <row r="1219" ht="24.75" customHeight="1" s="275"/>
    <row r="1220" ht="24.75" customHeight="1" s="275"/>
    <row r="1221" ht="24.75" customHeight="1" s="275"/>
    <row r="1222" ht="24.75" customHeight="1" s="275"/>
    <row r="1223" ht="24.75" customHeight="1" s="275"/>
    <row r="1224" ht="24.75" customHeight="1" s="275"/>
    <row r="1225" ht="24.75" customHeight="1" s="275"/>
    <row r="1226" ht="24.75" customHeight="1" s="275"/>
    <row r="1227" ht="24.75" customHeight="1" s="275"/>
    <row r="1228" ht="24.75" customHeight="1" s="275"/>
    <row r="1229" ht="24.75" customHeight="1" s="275"/>
    <row r="1230" ht="24.75" customHeight="1" s="275"/>
    <row r="1231" ht="24.75" customHeight="1" s="275"/>
    <row r="1232" ht="24.75" customHeight="1" s="275"/>
    <row r="1233" ht="24.75" customHeight="1" s="275"/>
    <row r="1234" ht="24.75" customHeight="1" s="275"/>
    <row r="1235" ht="24.75" customHeight="1" s="275"/>
    <row r="1236" ht="24.75" customHeight="1" s="275"/>
    <row r="1237" ht="24.75" customHeight="1" s="275"/>
    <row r="1238" ht="24.75" customHeight="1" s="275"/>
    <row r="1239" ht="24.75" customHeight="1" s="275"/>
    <row r="1240" ht="24.75" customHeight="1" s="275"/>
    <row r="1241" ht="24.75" customHeight="1" s="275"/>
    <row r="1242" ht="24.75" customHeight="1" s="275"/>
    <row r="1243" ht="24.75" customHeight="1" s="275"/>
    <row r="1244" ht="24.75" customHeight="1" s="275"/>
    <row r="1245" ht="24.75" customHeight="1" s="275"/>
    <row r="1246" ht="24.75" customHeight="1" s="275"/>
    <row r="1247" ht="24.75" customHeight="1" s="275"/>
    <row r="1248" ht="24.75" customHeight="1" s="275"/>
    <row r="1249" ht="24.75" customHeight="1" s="275"/>
    <row r="1250" ht="24.75" customHeight="1" s="275"/>
    <row r="1251" ht="24.75" customHeight="1" s="275"/>
    <row r="1252" ht="24.75" customHeight="1" s="275"/>
    <row r="1253" ht="24.75" customHeight="1" s="275"/>
    <row r="1254" ht="24.75" customHeight="1" s="275"/>
    <row r="1255" ht="24.75" customHeight="1" s="275"/>
    <row r="1256" ht="24.75" customHeight="1" s="275"/>
    <row r="1257" ht="24.75" customHeight="1" s="275"/>
    <row r="1258" ht="24.75" customHeight="1" s="275"/>
    <row r="1259" ht="24.75" customHeight="1" s="275"/>
    <row r="1260" ht="24.75" customHeight="1" s="275"/>
    <row r="1261" ht="24.75" customHeight="1" s="275"/>
    <row r="1262" ht="24.75" customHeight="1" s="275"/>
    <row r="1263" ht="24.75" customHeight="1" s="275"/>
    <row r="1264" ht="24.75" customHeight="1" s="275"/>
    <row r="1265" ht="24.75" customHeight="1" s="275"/>
    <row r="1266" ht="24.75" customHeight="1" s="275"/>
    <row r="1267" ht="24.75" customHeight="1" s="275"/>
    <row r="1268" ht="24.75" customHeight="1" s="275"/>
    <row r="1269" ht="24.75" customHeight="1" s="275"/>
    <row r="1270" ht="24.75" customHeight="1" s="275"/>
    <row r="1271" ht="24.75" customHeight="1" s="275"/>
    <row r="1272" ht="24.75" customHeight="1" s="275"/>
    <row r="1273" ht="24.75" customHeight="1" s="275"/>
    <row r="1274" ht="24.75" customHeight="1" s="275"/>
    <row r="1275" ht="24.75" customHeight="1" s="275"/>
    <row r="1276" ht="24.75" customHeight="1" s="275"/>
    <row r="1277" ht="24.75" customHeight="1" s="275"/>
    <row r="1278" ht="24.75" customHeight="1" s="275"/>
    <row r="1279" ht="24.75" customHeight="1" s="275"/>
    <row r="1280" ht="24.75" customHeight="1" s="275"/>
    <row r="1281" ht="24.75" customHeight="1" s="275"/>
    <row r="1282" ht="24.75" customHeight="1" s="275"/>
    <row r="1283" ht="24.75" customHeight="1" s="275"/>
    <row r="1284" ht="24.75" customHeight="1" s="275"/>
    <row r="1285" ht="24.75" customHeight="1" s="275"/>
    <row r="1286" ht="24.75" customHeight="1" s="275"/>
    <row r="1287" ht="24.75" customHeight="1" s="275"/>
    <row r="1288" ht="24.75" customHeight="1" s="275"/>
    <row r="1289" ht="24.75" customHeight="1" s="275"/>
    <row r="1290" ht="24.75" customHeight="1" s="275"/>
    <row r="1291" ht="24.75" customHeight="1" s="275"/>
    <row r="1292" ht="24.75" customHeight="1" s="275"/>
    <row r="1293" ht="24.75" customHeight="1" s="275"/>
    <row r="1294" ht="24.75" customHeight="1" s="275"/>
    <row r="1295" ht="24.75" customHeight="1" s="275"/>
    <row r="1296" ht="24.75" customHeight="1" s="275"/>
    <row r="1297" ht="24.75" customHeight="1" s="275"/>
    <row r="1298" ht="24.75" customHeight="1" s="275"/>
    <row r="1299" ht="24.75" customHeight="1" s="275"/>
    <row r="1300" ht="24.75" customHeight="1" s="275"/>
    <row r="1301" ht="24.75" customHeight="1" s="275"/>
    <row r="1302" ht="24.75" customHeight="1" s="275"/>
    <row r="1303" ht="24.75" customHeight="1" s="275"/>
    <row r="1304" ht="24.75" customHeight="1" s="275"/>
    <row r="1305" ht="24.75" customHeight="1" s="275"/>
    <row r="1306" ht="24.75" customHeight="1" s="275"/>
    <row r="1307" ht="24.75" customHeight="1" s="275"/>
    <row r="1308" ht="24.75" customHeight="1" s="275"/>
    <row r="1309" ht="24.75" customHeight="1" s="275"/>
    <row r="1310" ht="24.75" customHeight="1" s="275"/>
    <row r="1311" ht="24.75" customHeight="1" s="275"/>
    <row r="1312" ht="24.75" customHeight="1" s="275"/>
    <row r="1313" ht="24.75" customHeight="1" s="275"/>
    <row r="1314" ht="24.75" customHeight="1" s="275"/>
    <row r="1315" ht="24.75" customHeight="1" s="275"/>
    <row r="1316" ht="24.75" customHeight="1" s="275"/>
    <row r="1317" ht="24.75" customHeight="1" s="275"/>
    <row r="1318" ht="24.75" customHeight="1" s="275"/>
    <row r="1319" ht="24.75" customHeight="1" s="275"/>
    <row r="1320" ht="24.75" customHeight="1" s="275"/>
    <row r="1321" ht="24.75" customHeight="1" s="275"/>
    <row r="1322" ht="24.75" customHeight="1" s="275"/>
    <row r="1323" ht="24.75" customHeight="1" s="275"/>
    <row r="1324" ht="24.75" customHeight="1" s="275"/>
    <row r="1325" ht="24.75" customHeight="1" s="275"/>
    <row r="1326" ht="24.75" customHeight="1" s="275"/>
    <row r="1327" ht="24.75" customHeight="1" s="275"/>
    <row r="1328" ht="24.75" customHeight="1" s="275"/>
    <row r="1329" ht="24.75" customHeight="1" s="275"/>
    <row r="1330" ht="24.75" customHeight="1" s="275"/>
    <row r="1331" ht="24.75" customHeight="1" s="275"/>
    <row r="1332" ht="24.75" customHeight="1" s="275"/>
    <row r="1333" ht="24.75" customHeight="1" s="275"/>
    <row r="1334" ht="24.75" customHeight="1" s="275"/>
    <row r="1335" ht="24.75" customHeight="1" s="275"/>
    <row r="1336" ht="24.75" customHeight="1" s="275"/>
    <row r="1337" ht="24.75" customHeight="1" s="275"/>
    <row r="1338" ht="24.75" customHeight="1" s="275"/>
    <row r="1339" ht="24.75" customHeight="1" s="275"/>
    <row r="1340" ht="24.75" customHeight="1" s="275"/>
    <row r="1341" ht="24.75" customHeight="1" s="275"/>
    <row r="1342" ht="24.75" customHeight="1" s="275"/>
    <row r="1343" ht="24.75" customHeight="1" s="275"/>
    <row r="1344" ht="24.75" customHeight="1" s="275"/>
    <row r="1345" ht="24.75" customHeight="1" s="275"/>
    <row r="1346" ht="24.75" customHeight="1" s="275"/>
    <row r="1347" ht="24.75" customHeight="1" s="275"/>
    <row r="1348" ht="24.75" customHeight="1" s="275"/>
    <row r="1349" ht="24.75" customHeight="1" s="275"/>
    <row r="1350" ht="24.75" customHeight="1" s="275"/>
    <row r="1351" ht="24.75" customHeight="1" s="275"/>
    <row r="1352" ht="24.75" customHeight="1" s="275"/>
    <row r="1353" ht="24.75" customHeight="1" s="275"/>
    <row r="1354" ht="24.75" customHeight="1" s="275"/>
    <row r="1355" ht="24.75" customHeight="1" s="275"/>
    <row r="1356" ht="24.75" customHeight="1" s="275"/>
    <row r="1357" ht="24.75" customHeight="1" s="275"/>
    <row r="1358" ht="24.75" customHeight="1" s="275"/>
    <row r="1359" ht="24.75" customHeight="1" s="275"/>
    <row r="1360" ht="24.75" customHeight="1" s="275"/>
    <row r="1361" ht="24.75" customHeight="1" s="275"/>
    <row r="1362" ht="24.75" customHeight="1" s="275"/>
    <row r="1363" ht="24.75" customHeight="1" s="275"/>
    <row r="1364" ht="24.75" customHeight="1" s="275"/>
    <row r="1365" ht="24.75" customHeight="1" s="275"/>
    <row r="1366" ht="24.75" customHeight="1" s="275"/>
    <row r="1367" ht="24.75" customHeight="1" s="275"/>
    <row r="1368" ht="24.75" customHeight="1" s="275"/>
    <row r="1369" ht="24.75" customHeight="1" s="275"/>
    <row r="1370" ht="24.75" customHeight="1" s="275"/>
    <row r="1371" ht="24.75" customHeight="1" s="275"/>
    <row r="1372" ht="24.75" customHeight="1" s="275"/>
    <row r="1373" ht="24.75" customHeight="1" s="275"/>
    <row r="1374" ht="24.75" customHeight="1" s="275"/>
    <row r="1375" ht="24.75" customHeight="1" s="275"/>
    <row r="1376" ht="24.75" customHeight="1" s="275"/>
    <row r="1377" ht="24.75" customHeight="1" s="275"/>
    <row r="1378" ht="24.75" customHeight="1" s="275"/>
    <row r="1379" ht="24.75" customHeight="1" s="275"/>
    <row r="1380" ht="24.75" customHeight="1" s="275"/>
    <row r="1381" ht="24.75" customHeight="1" s="275"/>
    <row r="1382" ht="24.75" customHeight="1" s="275"/>
    <row r="1383" ht="24.75" customHeight="1" s="275"/>
    <row r="1384" ht="24.75" customHeight="1" s="275"/>
    <row r="1385" ht="24.75" customHeight="1" s="275"/>
    <row r="1386" ht="24.75" customHeight="1" s="275"/>
    <row r="1387" ht="24.75" customHeight="1" s="275"/>
    <row r="1388" ht="24.75" customHeight="1" s="275"/>
    <row r="1389" ht="24.75" customHeight="1" s="275"/>
    <row r="1390" ht="24.75" customHeight="1" s="275"/>
    <row r="1391" ht="24.75" customHeight="1" s="275"/>
    <row r="1392" ht="24.75" customHeight="1" s="275"/>
    <row r="1393" ht="24.75" customHeight="1" s="275"/>
    <row r="1394" ht="24.75" customHeight="1" s="275"/>
    <row r="1395" ht="24.75" customHeight="1" s="275"/>
    <row r="1396" ht="24.75" customHeight="1" s="275"/>
    <row r="1397" ht="24.75" customHeight="1" s="275"/>
    <row r="1398" ht="24.75" customHeight="1" s="275"/>
    <row r="1399" ht="24.75" customHeight="1" s="275"/>
    <row r="1400" ht="24.75" customHeight="1" s="275"/>
    <row r="1401" ht="24.75" customHeight="1" s="275"/>
    <row r="1402" ht="24.75" customHeight="1" s="275"/>
    <row r="1403" ht="24.75" customHeight="1" s="275"/>
    <row r="1404" ht="24.75" customHeight="1" s="275"/>
    <row r="1405" ht="24.75" customHeight="1" s="275"/>
    <row r="1406" ht="24.75" customHeight="1" s="275"/>
    <row r="1407" ht="24.75" customHeight="1" s="275"/>
    <row r="1408" ht="24.75" customHeight="1" s="275"/>
    <row r="1409" ht="24.75" customHeight="1" s="275"/>
    <row r="1410" ht="24.75" customHeight="1" s="275"/>
    <row r="1411" ht="24.75" customHeight="1" s="275"/>
    <row r="1412" ht="24.75" customHeight="1" s="275"/>
    <row r="1413" ht="24.75" customHeight="1" s="275"/>
    <row r="1414" ht="24.75" customHeight="1" s="275"/>
    <row r="1415" ht="24.75" customHeight="1" s="275"/>
    <row r="1416" ht="24.75" customHeight="1" s="275"/>
    <row r="1417" ht="24.75" customHeight="1" s="275"/>
    <row r="1418" ht="24.75" customHeight="1" s="275"/>
    <row r="1419" ht="24.75" customHeight="1" s="275"/>
    <row r="1420" ht="24.75" customHeight="1" s="275"/>
    <row r="1421" ht="24.75" customHeight="1" s="275"/>
    <row r="1422" ht="24.75" customHeight="1" s="275"/>
    <row r="1423" ht="24.75" customHeight="1" s="275"/>
    <row r="1424" ht="24.75" customHeight="1" s="275"/>
    <row r="1425" ht="24.75" customHeight="1" s="275"/>
    <row r="1426" ht="24.75" customHeight="1" s="275"/>
    <row r="1427" ht="24.75" customHeight="1" s="275"/>
    <row r="1428" ht="24.75" customHeight="1" s="275"/>
    <row r="1429" ht="24.75" customHeight="1" s="275"/>
    <row r="1430" ht="24.75" customHeight="1" s="275"/>
    <row r="1431" ht="24.75" customHeight="1" s="275"/>
    <row r="1432" ht="24.75" customHeight="1" s="275"/>
    <row r="1433" ht="24.75" customHeight="1" s="275"/>
    <row r="1434" ht="24.75" customHeight="1" s="275"/>
    <row r="1435" ht="24.75" customHeight="1" s="275"/>
    <row r="1436" ht="24.75" customHeight="1" s="275"/>
    <row r="1437" ht="24.75" customHeight="1" s="275"/>
    <row r="1438" ht="24.75" customHeight="1" s="275"/>
    <row r="1439" ht="24.75" customHeight="1" s="275"/>
    <row r="1440" ht="24.75" customHeight="1" s="275"/>
    <row r="1441" ht="24.75" customHeight="1" s="275"/>
    <row r="1442" ht="24.75" customHeight="1" s="275"/>
    <row r="1443" ht="24.75" customHeight="1" s="275"/>
    <row r="1444" ht="24.75" customHeight="1" s="275"/>
    <row r="1445" ht="24.75" customHeight="1" s="275"/>
    <row r="1446" ht="24.75" customHeight="1" s="275"/>
    <row r="1447" ht="24.75" customHeight="1" s="275"/>
    <row r="1448" ht="24.75" customHeight="1" s="275"/>
    <row r="1449" ht="24.75" customHeight="1" s="275"/>
    <row r="1450" ht="24.75" customHeight="1" s="275"/>
    <row r="1451" ht="24.75" customHeight="1" s="275"/>
    <row r="1452" ht="24.75" customHeight="1" s="275"/>
    <row r="1453" ht="24.75" customHeight="1" s="275"/>
    <row r="1454" ht="24.75" customHeight="1" s="275"/>
    <row r="1455" ht="24.75" customHeight="1" s="275"/>
    <row r="1456" ht="24.75" customHeight="1" s="275"/>
    <row r="1457" ht="24.75" customHeight="1" s="275"/>
    <row r="1458" ht="24.75" customHeight="1" s="275"/>
    <row r="1459" ht="24.75" customHeight="1" s="275"/>
    <row r="1460" ht="24.75" customHeight="1" s="275"/>
    <row r="1461" ht="24.75" customHeight="1" s="275"/>
    <row r="1462" ht="24.75" customHeight="1" s="275"/>
    <row r="1463" ht="24.75" customHeight="1" s="275"/>
    <row r="1464" ht="24.75" customHeight="1" s="275"/>
    <row r="1465" ht="24.75" customHeight="1" s="275"/>
    <row r="1466" ht="24.75" customHeight="1" s="275"/>
    <row r="1467" ht="24.75" customHeight="1" s="275"/>
    <row r="1468" ht="24.75" customHeight="1" s="275"/>
    <row r="1469" ht="24.75" customHeight="1" s="275"/>
    <row r="1470" ht="24.75" customHeight="1" s="275"/>
    <row r="1471" ht="24.75" customHeight="1" s="275"/>
    <row r="1472" ht="24.75" customHeight="1" s="275"/>
    <row r="1473" ht="24.75" customHeight="1" s="275"/>
    <row r="1474" ht="24.75" customHeight="1" s="275"/>
    <row r="1475" ht="24.75" customHeight="1" s="275"/>
    <row r="1476" ht="24.75" customHeight="1" s="275"/>
    <row r="1477" ht="24.75" customHeight="1" s="275"/>
    <row r="1478" ht="24.75" customHeight="1" s="275"/>
    <row r="1479" ht="24.75" customHeight="1" s="275"/>
    <row r="1480" ht="24.75" customHeight="1" s="275"/>
    <row r="1481" ht="24.75" customHeight="1" s="275"/>
    <row r="1482" ht="24.75" customHeight="1" s="275"/>
    <row r="1483" ht="24.75" customHeight="1" s="275"/>
    <row r="1484" ht="24.75" customHeight="1" s="275"/>
    <row r="1485" ht="24.75" customHeight="1" s="275"/>
    <row r="1486" ht="24.75" customHeight="1" s="275"/>
    <row r="1487" ht="24.75" customHeight="1" s="275"/>
    <row r="1488" ht="24.75" customHeight="1" s="275"/>
    <row r="1489" ht="24.75" customHeight="1" s="275"/>
    <row r="1490" ht="24.75" customHeight="1" s="275"/>
    <row r="1491" ht="24.75" customHeight="1" s="275"/>
    <row r="1492" ht="24.75" customHeight="1" s="275"/>
    <row r="1493" ht="24.75" customHeight="1" s="275"/>
    <row r="1494" ht="24.75" customHeight="1" s="275"/>
    <row r="1495" ht="24.75" customHeight="1" s="275"/>
    <row r="1496" ht="24.75" customHeight="1" s="275"/>
    <row r="1497" ht="24.75" customHeight="1" s="275"/>
    <row r="1498" ht="24.75" customHeight="1" s="275"/>
    <row r="1499" ht="24.75" customHeight="1" s="275"/>
    <row r="1500" ht="24.75" customHeight="1" s="275"/>
    <row r="1501" ht="24.75" customHeight="1" s="275"/>
    <row r="1502" ht="24.75" customHeight="1" s="275"/>
    <row r="1503" ht="24.75" customHeight="1" s="275"/>
    <row r="1504" ht="24.75" customHeight="1" s="275"/>
    <row r="1505" ht="24.75" customHeight="1" s="275"/>
    <row r="1506" ht="24.75" customHeight="1" s="275"/>
    <row r="1507" ht="24.75" customHeight="1" s="275"/>
    <row r="1508" ht="24.75" customHeight="1" s="275"/>
    <row r="1509" ht="24.75" customHeight="1" s="275"/>
    <row r="1510" ht="24.75" customHeight="1" s="275"/>
    <row r="1511" ht="24.75" customHeight="1" s="275"/>
    <row r="1512" ht="24.75" customHeight="1" s="275"/>
    <row r="1513" ht="24.75" customHeight="1" s="275"/>
    <row r="1514" ht="24.75" customHeight="1" s="275"/>
    <row r="1515" ht="24.75" customHeight="1" s="275"/>
    <row r="1516" ht="24.75" customHeight="1" s="275"/>
    <row r="1517" ht="24.75" customHeight="1" s="275"/>
    <row r="1518" ht="24.75" customHeight="1" s="275"/>
    <row r="1519" ht="24.75" customHeight="1" s="275"/>
    <row r="1520" ht="24.75" customHeight="1" s="275"/>
    <row r="1521" ht="24.75" customHeight="1" s="275"/>
    <row r="1522" ht="24.75" customHeight="1" s="275"/>
    <row r="1523" ht="24.75" customHeight="1" s="275"/>
    <row r="1524" ht="24.75" customHeight="1" s="275"/>
    <row r="1525" ht="24.75" customHeight="1" s="275"/>
    <row r="1526" ht="24.75" customHeight="1" s="275"/>
    <row r="1527" ht="24.75" customHeight="1" s="275"/>
    <row r="1528" ht="24.75" customHeight="1" s="275"/>
    <row r="1529" ht="24.75" customHeight="1" s="275"/>
    <row r="1530" ht="24.75" customHeight="1" s="275"/>
    <row r="1531" ht="24.75" customHeight="1" s="275"/>
    <row r="1532" ht="24.75" customHeight="1" s="275"/>
    <row r="1533" ht="24.75" customHeight="1" s="275"/>
    <row r="1534" ht="24.75" customHeight="1" s="275"/>
    <row r="1535" ht="24.75" customHeight="1" s="275"/>
    <row r="1536" ht="24.75" customHeight="1" s="275"/>
    <row r="1537" ht="24.75" customHeight="1" s="275"/>
    <row r="1538" ht="24.75" customHeight="1" s="275"/>
    <row r="1539" ht="24.75" customHeight="1" s="275"/>
    <row r="1540" ht="24.75" customHeight="1" s="275"/>
    <row r="1541" ht="24.75" customHeight="1" s="275"/>
    <row r="1542" ht="24.75" customHeight="1" s="275"/>
    <row r="1543" ht="24.75" customHeight="1" s="275"/>
    <row r="1544" ht="24.75" customHeight="1" s="275"/>
    <row r="1545" ht="24.75" customHeight="1" s="275"/>
    <row r="1546" ht="24.75" customHeight="1" s="275"/>
    <row r="1547" ht="24.75" customHeight="1" s="275"/>
    <row r="1548" ht="24.75" customHeight="1" s="275"/>
    <row r="1549" ht="24.75" customHeight="1" s="275"/>
    <row r="1550" ht="24.75" customHeight="1" s="275"/>
    <row r="1551" ht="24.75" customHeight="1" s="275"/>
    <row r="1552" ht="24.75" customHeight="1" s="275"/>
    <row r="1553" ht="24.75" customHeight="1" s="275"/>
    <row r="1554" ht="24.75" customHeight="1" s="275"/>
    <row r="1555" ht="24.75" customHeight="1" s="275"/>
    <row r="1556" ht="24.75" customHeight="1" s="275"/>
    <row r="1557" ht="24.75" customHeight="1" s="275"/>
    <row r="1558" ht="24.75" customHeight="1" s="275"/>
    <row r="1559" ht="24.75" customHeight="1" s="275"/>
    <row r="1560" ht="24.75" customHeight="1" s="275"/>
    <row r="1561" ht="24.75" customHeight="1" s="275"/>
    <row r="1562" ht="24.75" customHeight="1" s="275"/>
    <row r="1563" ht="24.75" customHeight="1" s="275"/>
    <row r="1564" ht="24.75" customHeight="1" s="275"/>
    <row r="1565" ht="24.75" customHeight="1" s="275"/>
    <row r="1566" ht="24.75" customHeight="1" s="275"/>
    <row r="1567" ht="24.75" customHeight="1" s="275"/>
    <row r="1568" ht="24.75" customHeight="1" s="275"/>
    <row r="1569" ht="24.75" customHeight="1" s="275"/>
    <row r="1570" ht="24.75" customHeight="1" s="275"/>
    <row r="1571" ht="24.75" customHeight="1" s="275"/>
    <row r="1572" ht="24.75" customHeight="1" s="275"/>
    <row r="1573" ht="24.75" customHeight="1" s="275"/>
    <row r="1574" ht="24.75" customHeight="1" s="275"/>
    <row r="1575" ht="24.75" customHeight="1" s="275"/>
    <row r="1576" ht="24.75" customHeight="1" s="275"/>
    <row r="1577" ht="24.75" customHeight="1" s="275"/>
    <row r="1578" ht="24.75" customHeight="1" s="275"/>
    <row r="1579" ht="24.75" customHeight="1" s="275"/>
    <row r="1580" ht="24.75" customHeight="1" s="275"/>
    <row r="1581" ht="24.75" customHeight="1" s="275"/>
    <row r="1582" ht="24.75" customHeight="1" s="275"/>
    <row r="1583" ht="24.75" customHeight="1" s="275"/>
    <row r="1584" ht="24.75" customHeight="1" s="275"/>
    <row r="1585" ht="24.75" customHeight="1" s="275"/>
    <row r="1586" ht="24.75" customHeight="1" s="275"/>
    <row r="1587" ht="24.75" customHeight="1" s="275"/>
    <row r="1588" ht="24.75" customHeight="1" s="275"/>
    <row r="1589" ht="24.75" customHeight="1" s="275"/>
    <row r="1590" ht="24.75" customHeight="1" s="275"/>
    <row r="1591" ht="24.75" customHeight="1" s="275"/>
    <row r="1592" ht="24.75" customHeight="1" s="275"/>
    <row r="1593" ht="24.75" customHeight="1" s="275"/>
    <row r="1594" ht="24.75" customHeight="1" s="275"/>
    <row r="1595" ht="24.75" customHeight="1" s="275"/>
    <row r="1596" ht="24.75" customHeight="1" s="275"/>
    <row r="1597" ht="24.75" customHeight="1" s="275"/>
    <row r="1598" ht="24.75" customHeight="1" s="275"/>
    <row r="1599" ht="24.75" customHeight="1" s="275"/>
    <row r="1600" ht="24.75" customHeight="1" s="275"/>
    <row r="1601" ht="24.75" customHeight="1" s="275"/>
    <row r="1602" ht="24.75" customHeight="1" s="275"/>
    <row r="1603" ht="24.75" customHeight="1" s="275"/>
    <row r="1604" ht="24.75" customHeight="1" s="275"/>
    <row r="1605" ht="24.75" customHeight="1" s="275"/>
    <row r="1606" ht="24.75" customHeight="1" s="275"/>
    <row r="1607" ht="24.75" customHeight="1" s="275"/>
    <row r="1608" ht="24.75" customHeight="1" s="275"/>
    <row r="1609" ht="24.75" customHeight="1" s="275"/>
    <row r="1610" ht="24.75" customHeight="1" s="275"/>
    <row r="1611" ht="24.75" customHeight="1" s="275"/>
    <row r="1612" ht="24.75" customHeight="1" s="275"/>
    <row r="1613" ht="24.75" customHeight="1" s="275"/>
    <row r="1614" ht="24.75" customHeight="1" s="275"/>
    <row r="1615" ht="24.75" customHeight="1" s="275"/>
    <row r="1616" ht="24.75" customHeight="1" s="275"/>
    <row r="1617" ht="24.75" customHeight="1" s="275"/>
    <row r="1618" ht="24.75" customHeight="1" s="275"/>
    <row r="1619" ht="24.75" customHeight="1" s="275"/>
    <row r="1620" ht="24.75" customHeight="1" s="275"/>
    <row r="1621" ht="24.75" customHeight="1" s="275"/>
    <row r="1622" ht="24.75" customHeight="1" s="275"/>
    <row r="1623" ht="24.75" customHeight="1" s="275"/>
    <row r="1624" ht="24.75" customHeight="1" s="275"/>
    <row r="1625" ht="24.75" customHeight="1" s="275"/>
    <row r="1626" ht="24.75" customHeight="1" s="275"/>
    <row r="1627" ht="24.75" customHeight="1" s="275"/>
    <row r="1628" ht="24.75" customHeight="1" s="275"/>
    <row r="1629" ht="24.75" customHeight="1" s="275"/>
    <row r="1630" ht="24.75" customHeight="1" s="275"/>
    <row r="1631" ht="24.75" customHeight="1" s="275"/>
    <row r="1632" ht="24.75" customHeight="1" s="275"/>
    <row r="1633" ht="24.75" customHeight="1" s="275"/>
    <row r="1634" ht="24.75" customHeight="1" s="275"/>
    <row r="1635" ht="24.75" customHeight="1" s="275"/>
    <row r="1636" ht="24.75" customHeight="1" s="275"/>
    <row r="1637" ht="24.75" customHeight="1" s="275"/>
    <row r="1638" ht="24.75" customHeight="1" s="275"/>
    <row r="1639" ht="24.75" customHeight="1" s="275"/>
    <row r="1640" ht="24.75" customHeight="1" s="275"/>
    <row r="1641" ht="24.75" customHeight="1" s="275"/>
    <row r="1642" ht="24.75" customHeight="1" s="275"/>
    <row r="1643" ht="24.75" customHeight="1" s="275"/>
    <row r="1644" ht="24.75" customHeight="1" s="275"/>
    <row r="1645" ht="24.75" customHeight="1" s="275"/>
    <row r="1646" ht="24.75" customHeight="1" s="275"/>
    <row r="1647" ht="24.75" customHeight="1" s="275"/>
    <row r="1648" ht="24.75" customHeight="1" s="275"/>
    <row r="1649" ht="24.75" customHeight="1" s="275"/>
    <row r="1650" ht="24.75" customHeight="1" s="275"/>
    <row r="1651" ht="24.75" customHeight="1" s="275"/>
    <row r="1652" ht="24.75" customHeight="1" s="275"/>
    <row r="1653" ht="24.75" customHeight="1" s="275"/>
    <row r="1654" ht="24.75" customHeight="1" s="275"/>
    <row r="1655" ht="24.75" customHeight="1" s="275"/>
    <row r="1656" ht="24.75" customHeight="1" s="275"/>
    <row r="1657" ht="24.75" customHeight="1" s="275"/>
    <row r="1658" ht="24.75" customHeight="1" s="275"/>
    <row r="1659" ht="24.75" customHeight="1" s="275"/>
    <row r="1660" ht="24.75" customHeight="1" s="275"/>
    <row r="1661" ht="24.75" customHeight="1" s="275"/>
    <row r="1662" ht="24.75" customHeight="1" s="275"/>
    <row r="1663" ht="24.75" customHeight="1" s="275"/>
    <row r="1664" ht="24.75" customHeight="1" s="275"/>
    <row r="1665" ht="24.75" customHeight="1" s="275"/>
    <row r="1666" ht="24.75" customHeight="1" s="275"/>
    <row r="1667" ht="24.75" customHeight="1" s="275"/>
    <row r="1668" ht="24.75" customHeight="1" s="275"/>
    <row r="1669" ht="24.75" customHeight="1" s="275"/>
    <row r="1670" ht="24.75" customHeight="1" s="275"/>
    <row r="1671" ht="24.75" customHeight="1" s="275"/>
    <row r="1672" ht="24.75" customHeight="1" s="275"/>
    <row r="1673" ht="24.75" customHeight="1" s="275"/>
    <row r="1674" ht="24.75" customHeight="1" s="275"/>
    <row r="1675" ht="24.75" customHeight="1" s="275"/>
    <row r="1676" ht="24.75" customHeight="1" s="275"/>
    <row r="1677" ht="24.75" customHeight="1" s="275"/>
    <row r="1678" ht="24.75" customHeight="1" s="275"/>
    <row r="1679" ht="24.75" customHeight="1" s="275"/>
    <row r="1680" ht="24.75" customHeight="1" s="275"/>
    <row r="1681" ht="24.75" customHeight="1" s="275"/>
    <row r="1682" ht="24.75" customHeight="1" s="275"/>
    <row r="1683" ht="24.75" customHeight="1" s="275"/>
    <row r="1684" ht="24.75" customHeight="1" s="275"/>
    <row r="1685" ht="24.75" customHeight="1" s="275"/>
    <row r="1686" ht="24.75" customHeight="1" s="275"/>
    <row r="1687" ht="24.75" customHeight="1" s="275"/>
    <row r="1688" ht="24.75" customHeight="1" s="275"/>
    <row r="1689" ht="24.75" customHeight="1" s="275"/>
    <row r="1690" ht="24.75" customHeight="1" s="275"/>
    <row r="1691" ht="24.75" customHeight="1" s="275"/>
    <row r="1692" ht="24.75" customHeight="1" s="275"/>
    <row r="1693" ht="24.75" customHeight="1" s="275"/>
    <row r="1694" ht="24.75" customHeight="1" s="275"/>
    <row r="1695" ht="24.75" customHeight="1" s="275"/>
    <row r="1696" ht="24.75" customHeight="1" s="275"/>
    <row r="1697" ht="24.75" customHeight="1" s="275"/>
    <row r="1698" ht="24.75" customHeight="1" s="275"/>
    <row r="1699" ht="24.75" customHeight="1" s="275"/>
    <row r="1700" ht="24.75" customHeight="1" s="275"/>
    <row r="1701" ht="24.75" customHeight="1" s="275"/>
    <row r="1702" ht="24.75" customHeight="1" s="275"/>
    <row r="1703" ht="24.75" customHeight="1" s="275"/>
    <row r="1704" ht="24.75" customHeight="1" s="275"/>
    <row r="1705" ht="24.75" customHeight="1" s="275"/>
    <row r="1706" ht="24.75" customHeight="1" s="275"/>
    <row r="1707" ht="24.75" customHeight="1" s="275"/>
    <row r="1708" ht="24.75" customHeight="1" s="275"/>
    <row r="1709" ht="24.75" customHeight="1" s="275"/>
    <row r="1710" ht="24.75" customHeight="1" s="275"/>
    <row r="1711" ht="24.75" customHeight="1" s="275"/>
    <row r="1712" ht="24.75" customHeight="1" s="275"/>
    <row r="1713" ht="24.75" customHeight="1" s="275"/>
    <row r="1714" ht="24.75" customHeight="1" s="275"/>
    <row r="1715" ht="24.75" customHeight="1" s="275"/>
    <row r="1716" ht="24.75" customHeight="1" s="275"/>
    <row r="1717" ht="24.75" customHeight="1" s="275"/>
    <row r="1718" ht="24.75" customHeight="1" s="275"/>
    <row r="1719" ht="24.75" customHeight="1" s="275"/>
    <row r="1720" ht="24.75" customHeight="1" s="275"/>
    <row r="1721" ht="24.75" customHeight="1" s="275"/>
    <row r="1722" ht="24.75" customHeight="1" s="275"/>
    <row r="1723" ht="24.75" customHeight="1" s="275"/>
    <row r="1724" ht="24.75" customHeight="1" s="275"/>
    <row r="1725" ht="24.75" customHeight="1" s="275"/>
    <row r="1726" ht="24.75" customHeight="1" s="275"/>
    <row r="1727" ht="24.75" customHeight="1" s="275"/>
    <row r="1728" ht="24.75" customHeight="1" s="275"/>
    <row r="1729" ht="24.75" customHeight="1" s="275"/>
    <row r="1730" ht="24.75" customHeight="1" s="275"/>
    <row r="1731" ht="24.75" customHeight="1" s="275"/>
    <row r="1732" ht="24.75" customHeight="1" s="275"/>
    <row r="1733" ht="24.75" customHeight="1" s="275"/>
    <row r="1734" ht="24.75" customHeight="1" s="275"/>
    <row r="1735" ht="24.75" customHeight="1" s="275"/>
    <row r="1736" ht="24.75" customHeight="1" s="275"/>
    <row r="1737" ht="24.75" customHeight="1" s="275"/>
    <row r="1738" ht="24.75" customHeight="1" s="275"/>
    <row r="1739" ht="24.75" customHeight="1" s="275"/>
    <row r="1740" ht="24.75" customHeight="1" s="275"/>
    <row r="1741" ht="24.75" customHeight="1" s="275"/>
    <row r="1742" ht="24.75" customHeight="1" s="275"/>
    <row r="1743" ht="24.75" customHeight="1" s="275"/>
    <row r="1744" ht="24.75" customHeight="1" s="275"/>
    <row r="1745" ht="24.75" customHeight="1" s="275"/>
    <row r="1746" ht="24.75" customHeight="1" s="275"/>
    <row r="1747" ht="24.75" customHeight="1" s="275"/>
    <row r="1748" ht="24.75" customHeight="1" s="275"/>
    <row r="1749" ht="24.75" customHeight="1" s="275"/>
    <row r="1750" ht="24.75" customHeight="1" s="275"/>
    <row r="1751" ht="24.75" customHeight="1" s="275"/>
    <row r="1752" ht="24.75" customHeight="1" s="275"/>
    <row r="1753" ht="24.75" customHeight="1" s="275"/>
    <row r="1754" ht="24.75" customHeight="1" s="275"/>
    <row r="1755" ht="24.75" customHeight="1" s="275"/>
    <row r="1756" ht="24.75" customHeight="1" s="275"/>
    <row r="1757" ht="24.75" customHeight="1" s="275"/>
    <row r="1758" ht="24.75" customHeight="1" s="275"/>
    <row r="1759" ht="24.75" customHeight="1" s="275"/>
    <row r="1760" ht="24.75" customHeight="1" s="275"/>
    <row r="1761" ht="24.75" customHeight="1" s="275"/>
    <row r="1762" ht="24.75" customHeight="1" s="275"/>
    <row r="1763" ht="24.75" customHeight="1" s="275"/>
    <row r="1764" ht="24.75" customHeight="1" s="275"/>
    <row r="1765" ht="24.75" customHeight="1" s="275"/>
    <row r="1766" ht="24.75" customHeight="1" s="275"/>
    <row r="1767" ht="24.75" customHeight="1" s="275"/>
    <row r="1768" ht="24.75" customHeight="1" s="275"/>
    <row r="1769" ht="24.75" customHeight="1" s="275"/>
    <row r="1770" ht="24.75" customHeight="1" s="275"/>
    <row r="1771" ht="24.75" customHeight="1" s="275"/>
    <row r="1772" ht="24.75" customHeight="1" s="275"/>
    <row r="1773" ht="24.75" customHeight="1" s="275"/>
    <row r="1774" ht="24.75" customHeight="1" s="275"/>
    <row r="1775" ht="24.75" customHeight="1" s="275"/>
    <row r="1776" ht="24.75" customHeight="1" s="275"/>
    <row r="1777" ht="24.75" customHeight="1" s="275"/>
    <row r="1778" ht="24.75" customHeight="1" s="275"/>
    <row r="1779" ht="24.75" customHeight="1" s="275"/>
    <row r="1780" ht="24.75" customHeight="1" s="275"/>
    <row r="1781" ht="24.75" customHeight="1" s="275"/>
    <row r="1782" ht="24.75" customHeight="1" s="275"/>
    <row r="1783" ht="24.75" customHeight="1" s="275"/>
    <row r="1784" ht="24.75" customHeight="1" s="275"/>
    <row r="1785" ht="24.75" customHeight="1" s="275"/>
    <row r="1786" ht="24.75" customHeight="1" s="275"/>
    <row r="1787" ht="24.75" customHeight="1" s="275"/>
    <row r="1788" ht="24.75" customHeight="1" s="275"/>
    <row r="1789" ht="24.75" customHeight="1" s="275"/>
    <row r="1790" ht="24.75" customHeight="1" s="275"/>
    <row r="1791" ht="24.75" customHeight="1" s="275"/>
    <row r="1792" ht="24.75" customHeight="1" s="275"/>
    <row r="1793" ht="24.75" customHeight="1" s="275"/>
    <row r="1794" ht="24.75" customHeight="1" s="275"/>
    <row r="1795" ht="24.75" customHeight="1" s="275"/>
    <row r="1796" ht="24.75" customHeight="1" s="275"/>
    <row r="1797" ht="24.75" customHeight="1" s="275"/>
    <row r="1798" ht="24.75" customHeight="1" s="275"/>
    <row r="1799" ht="24.75" customHeight="1" s="275"/>
    <row r="1800" ht="24.75" customHeight="1" s="275"/>
    <row r="1801" ht="24.75" customHeight="1" s="275"/>
    <row r="1802" ht="24.75" customHeight="1" s="275"/>
    <row r="1803" ht="24.75" customHeight="1" s="275"/>
    <row r="1804" ht="24.75" customHeight="1" s="275"/>
    <row r="1805" ht="24.75" customHeight="1" s="275"/>
    <row r="1806" ht="24.75" customHeight="1" s="275"/>
    <row r="1807" ht="24.75" customHeight="1" s="275"/>
    <row r="1808" ht="24.75" customHeight="1" s="275"/>
    <row r="1809" ht="24.75" customHeight="1" s="275"/>
    <row r="1810" ht="24.75" customHeight="1" s="275"/>
    <row r="1811" ht="24.75" customHeight="1" s="275"/>
    <row r="1812" ht="24.75" customHeight="1" s="275"/>
    <row r="1813" ht="24.75" customHeight="1" s="275"/>
    <row r="1814" ht="24.75" customHeight="1" s="275"/>
    <row r="1815" ht="24.75" customHeight="1" s="275"/>
    <row r="1816" ht="24.75" customHeight="1" s="275"/>
    <row r="1817" ht="24.75" customHeight="1" s="275"/>
    <row r="1818" ht="24.75" customHeight="1" s="275"/>
    <row r="1819" ht="24.75" customHeight="1" s="275"/>
    <row r="1820" ht="24.75" customHeight="1" s="275"/>
    <row r="1821" ht="24.75" customHeight="1" s="275"/>
    <row r="1822" ht="24.75" customHeight="1" s="275"/>
    <row r="1823" ht="24.75" customHeight="1" s="275"/>
    <row r="1824" ht="24.75" customHeight="1" s="275"/>
    <row r="1825" ht="24.75" customHeight="1" s="275"/>
    <row r="1826" ht="24.75" customHeight="1" s="275"/>
    <row r="1827" ht="24.75" customHeight="1" s="275"/>
    <row r="1828" ht="24.75" customHeight="1" s="275"/>
    <row r="1829" ht="24.75" customHeight="1" s="275"/>
    <row r="1830" ht="24.75" customHeight="1" s="275"/>
    <row r="1831" ht="24.75" customHeight="1" s="275"/>
    <row r="1832" ht="24.75" customHeight="1" s="275"/>
    <row r="1833" ht="24.75" customHeight="1" s="275"/>
    <row r="1834" ht="24.75" customHeight="1" s="275"/>
    <row r="1835" ht="24.75" customHeight="1" s="275"/>
    <row r="1836" ht="24.75" customHeight="1" s="275"/>
    <row r="1837" ht="24.75" customHeight="1" s="275"/>
    <row r="1838" ht="24.75" customHeight="1" s="275"/>
    <row r="1839" ht="24.75" customHeight="1" s="275"/>
    <row r="1840" ht="24.75" customHeight="1" s="275"/>
    <row r="1841" ht="24.75" customHeight="1" s="275"/>
    <row r="1842" ht="24.75" customHeight="1" s="275"/>
    <row r="1843" ht="24.75" customHeight="1" s="275"/>
    <row r="1844" ht="24.75" customHeight="1" s="275"/>
    <row r="1845" ht="24.75" customHeight="1" s="275"/>
    <row r="1846" ht="24.75" customHeight="1" s="275"/>
    <row r="1847" ht="24.75" customHeight="1" s="275"/>
    <row r="1848" ht="24.75" customHeight="1" s="275"/>
    <row r="1849" ht="24.75" customHeight="1" s="275"/>
    <row r="1850" ht="24.75" customHeight="1" s="275"/>
    <row r="1851" ht="24.75" customHeight="1" s="275"/>
    <row r="1852" ht="24.75" customHeight="1" s="275"/>
    <row r="1853" ht="24.75" customHeight="1" s="275"/>
    <row r="1854" ht="24.75" customHeight="1" s="275"/>
    <row r="1855" ht="24.75" customHeight="1" s="275"/>
    <row r="1856" ht="24.75" customHeight="1" s="275"/>
    <row r="1857" ht="24.75" customHeight="1" s="275"/>
    <row r="1858" ht="24.75" customHeight="1" s="275"/>
    <row r="1859" ht="24.75" customHeight="1" s="275"/>
    <row r="1860" ht="24.75" customHeight="1" s="275"/>
    <row r="1861" ht="24.75" customHeight="1" s="275"/>
    <row r="1862" ht="24.75" customHeight="1" s="275"/>
    <row r="1863" ht="24.75" customHeight="1" s="275"/>
    <row r="1864" ht="24.75" customHeight="1" s="275"/>
    <row r="1865" ht="24.75" customHeight="1" s="275"/>
    <row r="1866" ht="24.75" customHeight="1" s="275"/>
    <row r="1867" ht="24.75" customHeight="1" s="275"/>
    <row r="1868" ht="24.75" customHeight="1" s="275"/>
    <row r="1869" ht="24.75" customHeight="1" s="275"/>
    <row r="1870" ht="24.75" customHeight="1" s="275"/>
    <row r="1871" ht="24.75" customHeight="1" s="275"/>
    <row r="1872" ht="24.75" customHeight="1" s="275"/>
    <row r="1873" ht="24.75" customHeight="1" s="275"/>
    <row r="1874" ht="24.75" customHeight="1" s="275"/>
    <row r="1875" ht="24.75" customHeight="1" s="275"/>
    <row r="1876" ht="24.75" customHeight="1" s="275"/>
    <row r="1877" ht="24.75" customHeight="1" s="275"/>
    <row r="1878" ht="24.75" customHeight="1" s="275"/>
    <row r="1879" ht="24.75" customHeight="1" s="275"/>
    <row r="1880" ht="24.75" customHeight="1" s="275"/>
    <row r="1881" ht="24.75" customHeight="1" s="275"/>
    <row r="1882" ht="24.75" customHeight="1" s="275"/>
    <row r="1883" ht="24.75" customHeight="1" s="275"/>
    <row r="1884" ht="24.75" customHeight="1" s="275"/>
    <row r="1885" ht="24.75" customHeight="1" s="275"/>
    <row r="1886" ht="24.75" customHeight="1" s="275"/>
    <row r="1887" ht="24.75" customHeight="1" s="275"/>
    <row r="1888" ht="24.75" customHeight="1" s="275"/>
    <row r="1889" ht="24.75" customHeight="1" s="275"/>
    <row r="1890" ht="24.75" customHeight="1" s="275"/>
    <row r="1891" ht="24.75" customHeight="1" s="275"/>
    <row r="1892" ht="24.75" customHeight="1" s="275"/>
    <row r="1893" ht="24.75" customHeight="1" s="275"/>
    <row r="1894" ht="24.75" customHeight="1" s="275"/>
    <row r="1895" ht="24.75" customHeight="1" s="275"/>
    <row r="1896" ht="24.75" customHeight="1" s="275"/>
    <row r="1897" ht="24.75" customHeight="1" s="275"/>
    <row r="1898" ht="24.75" customHeight="1" s="275"/>
    <row r="1899" ht="24.75" customHeight="1" s="275"/>
    <row r="1900" ht="24.75" customHeight="1" s="275"/>
    <row r="1901" ht="24.75" customHeight="1" s="275"/>
    <row r="1902" ht="24.75" customHeight="1" s="275"/>
    <row r="1903" ht="24.75" customHeight="1" s="275"/>
    <row r="1904" ht="24.75" customHeight="1" s="275"/>
    <row r="1905" ht="24.75" customHeight="1" s="275"/>
    <row r="1906" ht="24.75" customHeight="1" s="275"/>
    <row r="1907" ht="24.75" customHeight="1" s="275"/>
    <row r="1908" ht="24.75" customHeight="1" s="275"/>
    <row r="1909" ht="24.75" customHeight="1" s="275"/>
    <row r="1910" ht="24.75" customHeight="1" s="275"/>
    <row r="1911" ht="24.75" customHeight="1" s="275"/>
    <row r="1912" ht="24.75" customHeight="1" s="275"/>
    <row r="1913" ht="24.75" customHeight="1" s="275"/>
    <row r="1914" ht="24.75" customHeight="1" s="275"/>
    <row r="1915" ht="24.75" customHeight="1" s="275"/>
    <row r="1916" ht="24.75" customHeight="1" s="275"/>
    <row r="1917" ht="24.75" customHeight="1" s="275"/>
    <row r="1918" ht="24.75" customHeight="1" s="275"/>
    <row r="1919" ht="24.75" customHeight="1" s="275"/>
    <row r="1920" ht="24.75" customHeight="1" s="275"/>
    <row r="1921" ht="24.75" customHeight="1" s="275"/>
    <row r="1922" ht="24.75" customHeight="1" s="275"/>
    <row r="1923" ht="24.75" customHeight="1" s="275"/>
    <row r="1924" ht="24.75" customHeight="1" s="275"/>
    <row r="1925" ht="24.75" customHeight="1" s="275"/>
    <row r="1926" ht="24.75" customHeight="1" s="275"/>
    <row r="1927" ht="24.75" customHeight="1" s="275"/>
    <row r="1928" ht="24.75" customHeight="1" s="275"/>
    <row r="1929" ht="24.75" customHeight="1" s="275"/>
    <row r="1930" ht="24.75" customHeight="1" s="275"/>
    <row r="1931" ht="24.75" customHeight="1" s="275"/>
    <row r="1932" ht="24.75" customHeight="1" s="275"/>
    <row r="1933" ht="24.75" customHeight="1" s="275"/>
    <row r="1934" ht="24.75" customHeight="1" s="275"/>
    <row r="1935" ht="24.75" customHeight="1" s="275"/>
    <row r="1936" ht="24.75" customHeight="1" s="275"/>
    <row r="1937" ht="24.75" customHeight="1" s="275"/>
    <row r="1938" ht="24.75" customHeight="1" s="275"/>
    <row r="1939" ht="24.75" customHeight="1" s="275"/>
    <row r="1940" ht="24.75" customHeight="1" s="275"/>
    <row r="1941" ht="24.75" customHeight="1" s="275"/>
    <row r="1942" ht="24.75" customHeight="1" s="275"/>
    <row r="1943" ht="24.75" customHeight="1" s="275"/>
    <row r="1944" ht="24.75" customHeight="1" s="275"/>
    <row r="1945" ht="24.75" customHeight="1" s="275"/>
    <row r="1946" ht="24.75" customHeight="1" s="275"/>
    <row r="1947" ht="24.75" customHeight="1" s="275"/>
    <row r="1948" ht="24.75" customHeight="1" s="275"/>
    <row r="1949" ht="24.75" customHeight="1" s="275"/>
    <row r="1950" ht="24.75" customHeight="1" s="275"/>
    <row r="1951" ht="24.75" customHeight="1" s="275"/>
    <row r="1952" ht="24.75" customHeight="1" s="275"/>
    <row r="1953" ht="24.75" customHeight="1" s="275"/>
    <row r="1954" ht="24.75" customHeight="1" s="275"/>
    <row r="1955" ht="24.75" customHeight="1" s="275"/>
    <row r="1956" ht="24.75" customHeight="1" s="275"/>
    <row r="1957" ht="24.75" customHeight="1" s="275"/>
    <row r="1958" ht="24.75" customHeight="1" s="275"/>
    <row r="1959" ht="24.75" customHeight="1" s="275"/>
    <row r="1960" ht="24.75" customHeight="1" s="275"/>
    <row r="1961" ht="24.75" customHeight="1" s="275"/>
    <row r="1962" ht="24.75" customHeight="1" s="275"/>
    <row r="1963" ht="24.75" customHeight="1" s="275"/>
    <row r="1964" ht="24.75" customHeight="1" s="275"/>
    <row r="1965" ht="24.75" customHeight="1" s="275"/>
    <row r="1966" ht="24.75" customHeight="1" s="275"/>
    <row r="1967" ht="24.75" customHeight="1" s="275"/>
    <row r="1968" ht="24.75" customHeight="1" s="275"/>
    <row r="1969" ht="24.75" customHeight="1" s="275"/>
    <row r="1970" ht="24.75" customHeight="1" s="275"/>
    <row r="1971" ht="24.75" customHeight="1" s="275"/>
    <row r="1972" ht="24.75" customHeight="1" s="275"/>
    <row r="1973" ht="24.75" customHeight="1" s="275"/>
    <row r="1974" ht="24.75" customHeight="1" s="275"/>
    <row r="1975" ht="24.75" customHeight="1" s="275"/>
    <row r="1976" ht="24.75" customHeight="1" s="275"/>
    <row r="1977" ht="24.75" customHeight="1" s="275"/>
    <row r="1978" ht="24.75" customHeight="1" s="275"/>
    <row r="1979" ht="24.75" customHeight="1" s="275"/>
    <row r="1980" ht="24.75" customHeight="1" s="275"/>
    <row r="1981" ht="24.75" customHeight="1" s="275"/>
    <row r="1982" ht="24.75" customHeight="1" s="275"/>
    <row r="1983" ht="24.75" customHeight="1" s="275"/>
    <row r="1984" ht="24.75" customHeight="1" s="275"/>
    <row r="1985" ht="24.75" customHeight="1" s="275"/>
    <row r="1986" ht="24.75" customHeight="1" s="275"/>
    <row r="1987" ht="24.75" customHeight="1" s="275"/>
    <row r="1988" ht="24.75" customHeight="1" s="275"/>
    <row r="1989" ht="24.75" customHeight="1" s="275"/>
    <row r="1990" ht="24.75" customHeight="1" s="275"/>
    <row r="1991" ht="24.75" customHeight="1" s="275"/>
    <row r="1992" ht="24.75" customHeight="1" s="275"/>
    <row r="1993" ht="24.75" customHeight="1" s="275"/>
    <row r="1994" ht="24.75" customHeight="1" s="275"/>
    <row r="1995" ht="24.75" customHeight="1" s="275"/>
    <row r="1996" ht="24.75" customHeight="1" s="275"/>
    <row r="1997" ht="24.75" customHeight="1" s="275"/>
    <row r="1998" ht="24.75" customHeight="1" s="275"/>
    <row r="1999" ht="24.75" customHeight="1" s="275"/>
    <row r="2000" ht="24.75" customHeight="1" s="275"/>
    <row r="2001" ht="24.75" customHeight="1" s="275"/>
    <row r="2002" ht="24.75" customHeight="1" s="275"/>
    <row r="2003" ht="24.75" customHeight="1" s="275"/>
    <row r="2004" ht="24.75" customHeight="1" s="275"/>
    <row r="2005" ht="24.75" customHeight="1" s="275"/>
    <row r="2006" ht="24.75" customHeight="1" s="275"/>
    <row r="2007" ht="24.75" customHeight="1" s="275"/>
    <row r="2008" ht="24.75" customHeight="1" s="275"/>
    <row r="2009" ht="24.75" customHeight="1" s="275"/>
    <row r="2010" ht="24.75" customHeight="1" s="275"/>
    <row r="2011" ht="24.75" customHeight="1" s="275"/>
    <row r="2012" ht="24.75" customHeight="1" s="275"/>
    <row r="2013" ht="24.75" customHeight="1" s="275"/>
    <row r="2014" ht="24.75" customHeight="1" s="275"/>
    <row r="2015" ht="24.75" customHeight="1" s="275"/>
    <row r="2016" ht="24.75" customHeight="1" s="275"/>
    <row r="2017" ht="24.75" customHeight="1" s="275"/>
    <row r="2018" ht="24.75" customHeight="1" s="275"/>
    <row r="2019" ht="24.75" customHeight="1" s="275"/>
    <row r="2020" ht="24.75" customHeight="1" s="275"/>
    <row r="2021" ht="24.75" customHeight="1" s="275"/>
    <row r="2022" ht="24.75" customHeight="1" s="275"/>
    <row r="2023" ht="24.75" customHeight="1" s="275"/>
    <row r="2024" ht="24.75" customHeight="1" s="275"/>
    <row r="2025" ht="24.75" customHeight="1" s="275"/>
    <row r="2026" ht="24.75" customHeight="1" s="275"/>
    <row r="2027" ht="24.75" customHeight="1" s="275"/>
    <row r="2028" ht="24.75" customHeight="1" s="275"/>
    <row r="2029" ht="24.75" customHeight="1" s="275"/>
    <row r="2030" ht="24.75" customHeight="1" s="275"/>
    <row r="2031" ht="24.75" customHeight="1" s="275"/>
    <row r="2032" ht="24.75" customHeight="1" s="275"/>
    <row r="2033" ht="24.75" customHeight="1" s="275"/>
    <row r="2034" ht="24.75" customHeight="1" s="275"/>
    <row r="2035" ht="24.75" customHeight="1" s="275"/>
    <row r="2036" ht="24.75" customHeight="1" s="275"/>
    <row r="2037" ht="24.75" customHeight="1" s="275"/>
    <row r="2038" ht="24.75" customHeight="1" s="275"/>
    <row r="2039" ht="24.75" customHeight="1" s="275"/>
    <row r="2040" ht="24.75" customHeight="1" s="275"/>
    <row r="2041" ht="24.75" customHeight="1" s="275"/>
    <row r="2042" ht="24.75" customHeight="1" s="275"/>
    <row r="2043" ht="24.75" customHeight="1" s="275"/>
    <row r="2044" ht="24.75" customHeight="1" s="275"/>
    <row r="2045" ht="24.75" customHeight="1" s="275"/>
    <row r="2046" ht="24.75" customHeight="1" s="275"/>
    <row r="2047" ht="24.75" customHeight="1" s="275"/>
    <row r="2048" ht="24.75" customHeight="1" s="275"/>
    <row r="2049" ht="24.75" customHeight="1" s="275"/>
    <row r="2050" ht="24.75" customHeight="1" s="275"/>
    <row r="2051" ht="24.75" customHeight="1" s="275"/>
    <row r="2052" ht="24.75" customHeight="1" s="275"/>
    <row r="2053" ht="24.75" customHeight="1" s="275"/>
    <row r="2054" ht="24.75" customHeight="1" s="275"/>
    <row r="2055" ht="24.75" customHeight="1" s="275"/>
    <row r="2056" ht="24.75" customHeight="1" s="275"/>
    <row r="2057" ht="24.75" customHeight="1" s="275"/>
    <row r="2058" ht="24.75" customHeight="1" s="275"/>
    <row r="2059" ht="24.75" customHeight="1" s="275"/>
    <row r="2060" ht="24.75" customHeight="1" s="275"/>
    <row r="2061" ht="24.75" customHeight="1" s="275"/>
    <row r="2062" ht="24.75" customHeight="1" s="275"/>
    <row r="2063" ht="24.75" customHeight="1" s="27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V48"/>
  <sheetViews>
    <sheetView zoomScale="110" zoomScaleNormal="110" workbookViewId="0">
      <selection activeCell="X21" sqref="X21"/>
    </sheetView>
  </sheetViews>
  <sheetFormatPr baseColWidth="8" defaultColWidth="11" defaultRowHeight="15.6"/>
  <cols>
    <col width="21" customWidth="1" style="275" min="1" max="1"/>
    <col width="3.5" customWidth="1" style="275" min="5" max="5"/>
    <col width="22.3333333333333" customWidth="1" style="275" min="6" max="6"/>
    <col width="12.1666666666667" customWidth="1" style="275" min="7" max="7"/>
    <col width="2" customWidth="1" style="275" min="8" max="8"/>
    <col width="12.5" customWidth="1" style="275" min="9" max="9"/>
    <col width="3.16666666666667" customWidth="1" style="275" min="11" max="11"/>
    <col width="21" customWidth="1" style="275" min="12" max="12"/>
    <col width="3" customWidth="1" style="275" min="14" max="14"/>
    <col width="12" customWidth="1" style="275" min="15" max="15"/>
    <col width="9.5" customWidth="1" style="275" min="17" max="17"/>
    <col width="20.5" customWidth="1" style="275" min="18" max="18"/>
    <col width="3.83333333333333" customWidth="1" style="275" min="20" max="20"/>
  </cols>
  <sheetData>
    <row r="1" ht="21" customHeight="1" s="275">
      <c r="A1" s="256" t="inlineStr">
        <is>
          <t>EPGC</t>
        </is>
      </c>
    </row>
    <row r="2"/>
    <row r="3"/>
    <row r="4" ht="27.6" customHeight="1" s="275">
      <c r="A4" s="556" t="inlineStr">
        <is>
          <t>SEPTEMBER 2025</t>
        </is>
      </c>
      <c r="B4" s="258" t="inlineStr">
        <is>
          <t>Target/ Budget 2025</t>
        </is>
      </c>
      <c r="C4" s="258" t="inlineStr">
        <is>
          <t>MTD Actual</t>
        </is>
      </c>
      <c r="D4" s="258" t="inlineStr">
        <is>
          <t>YTD Actual</t>
        </is>
      </c>
      <c r="F4" s="557" t="inlineStr">
        <is>
          <t>OCTOBER 2025</t>
        </is>
      </c>
      <c r="G4" s="258" t="inlineStr">
        <is>
          <t>Target/ Budget 2025</t>
        </is>
      </c>
      <c r="H4" s="258" t="n"/>
      <c r="I4" s="258" t="inlineStr">
        <is>
          <t>MTD Actual</t>
        </is>
      </c>
      <c r="J4" s="258" t="inlineStr">
        <is>
          <t>YTD Actual</t>
        </is>
      </c>
      <c r="L4" s="557" t="inlineStr">
        <is>
          <t>NOVEMBER 2025</t>
        </is>
      </c>
      <c r="M4" s="258" t="inlineStr">
        <is>
          <t>Target/ Budget 2025</t>
        </is>
      </c>
      <c r="N4" s="258" t="n"/>
      <c r="O4" s="258" t="inlineStr">
        <is>
          <t>MTD Actual</t>
        </is>
      </c>
      <c r="P4" s="258" t="inlineStr">
        <is>
          <t>YTD Actual</t>
        </is>
      </c>
      <c r="R4" s="557" t="inlineStr">
        <is>
          <t>DECEMBER 2025</t>
        </is>
      </c>
      <c r="S4" s="258" t="inlineStr">
        <is>
          <t>Target/ Budget 2025</t>
        </is>
      </c>
      <c r="T4" s="258" t="n"/>
      <c r="U4" s="258" t="inlineStr">
        <is>
          <t>MTD Actual</t>
        </is>
      </c>
      <c r="V4" s="258" t="inlineStr">
        <is>
          <t>YTD Actual</t>
        </is>
      </c>
    </row>
    <row r="5" ht="27.6" customHeight="1" s="275">
      <c r="A5" s="260" t="inlineStr">
        <is>
          <t>Key Financial information (Euros 000s)</t>
        </is>
      </c>
      <c r="B5" s="287" t="n"/>
      <c r="C5" s="287" t="n"/>
      <c r="D5" s="287" t="n"/>
      <c r="F5" s="260" t="inlineStr">
        <is>
          <t>Key Financial information (Euros 000s)</t>
        </is>
      </c>
      <c r="G5" s="287" t="n"/>
      <c r="H5" s="287" t="n"/>
      <c r="I5" s="287" t="n"/>
      <c r="J5" s="287" t="n"/>
      <c r="L5" s="260" t="inlineStr">
        <is>
          <t>Key Financial information (Euros 000s)</t>
        </is>
      </c>
      <c r="M5" s="287" t="n"/>
      <c r="N5" s="287" t="n"/>
      <c r="O5" s="287" t="n"/>
      <c r="P5" s="287" t="n"/>
      <c r="R5" s="260" t="inlineStr">
        <is>
          <t>Key Financial information (Euros 000s)</t>
        </is>
      </c>
      <c r="S5" s="287" t="n"/>
      <c r="T5" s="287" t="n"/>
      <c r="U5" s="287" t="n"/>
      <c r="V5" s="287" t="n"/>
    </row>
    <row r="6">
      <c r="A6" s="287" t="inlineStr">
        <is>
          <t xml:space="preserve">Operating Income </t>
        </is>
      </c>
      <c r="B6" s="269" t="n">
        <v>241</v>
      </c>
      <c r="C6" s="269" t="n">
        <v>240</v>
      </c>
      <c r="D6" s="269" t="n">
        <v>2122</v>
      </c>
      <c r="F6" s="287" t="inlineStr">
        <is>
          <t xml:space="preserve">Operating Income </t>
        </is>
      </c>
      <c r="G6" s="269" t="n">
        <v>251</v>
      </c>
      <c r="H6" s="269" t="n"/>
      <c r="I6" s="269" t="n">
        <v>299</v>
      </c>
      <c r="J6" s="269" t="n">
        <v>2423</v>
      </c>
      <c r="L6" s="287" t="inlineStr">
        <is>
          <t xml:space="preserve">Operating Income </t>
        </is>
      </c>
      <c r="M6" s="269" t="n">
        <v>238</v>
      </c>
      <c r="N6" s="269" t="n"/>
      <c r="O6" s="269" t="n">
        <v>245</v>
      </c>
      <c r="P6" s="269" t="n">
        <v>2667</v>
      </c>
      <c r="R6" s="287" t="inlineStr">
        <is>
          <t xml:space="preserve">Operating Income </t>
        </is>
      </c>
      <c r="S6" s="269" t="n">
        <v>208</v>
      </c>
      <c r="T6" s="269" t="n"/>
      <c r="U6" s="269" t="n">
        <v>161</v>
      </c>
      <c r="V6" s="269" t="n">
        <v>2828</v>
      </c>
    </row>
    <row r="7">
      <c r="A7" s="287" t="inlineStr">
        <is>
          <t xml:space="preserve">Total Expenditure </t>
        </is>
      </c>
      <c r="B7" s="269" t="n">
        <v>214</v>
      </c>
      <c r="C7" s="269" t="n">
        <v>204</v>
      </c>
      <c r="D7" s="269" t="n">
        <v>1953</v>
      </c>
      <c r="F7" s="287" t="inlineStr">
        <is>
          <t xml:space="preserve">Total Expenditure </t>
        </is>
      </c>
      <c r="G7" s="269" t="n">
        <v>191</v>
      </c>
      <c r="H7" s="269" t="n"/>
      <c r="I7" s="269" t="n">
        <v>191</v>
      </c>
      <c r="J7" s="269" t="n">
        <v>2034</v>
      </c>
      <c r="L7" s="287" t="inlineStr">
        <is>
          <t xml:space="preserve">Total Expenditure </t>
        </is>
      </c>
      <c r="M7" s="269" t="n">
        <v>199</v>
      </c>
      <c r="N7" s="269" t="n"/>
      <c r="O7" s="269" t="n">
        <v>172</v>
      </c>
      <c r="P7" s="269" t="n">
        <v>2225</v>
      </c>
      <c r="R7" s="287" t="inlineStr">
        <is>
          <t xml:space="preserve">Total Expenditure </t>
        </is>
      </c>
      <c r="S7" s="269" t="n">
        <v>188</v>
      </c>
      <c r="T7" s="269" t="n"/>
      <c r="U7" s="269" t="n">
        <v>224</v>
      </c>
      <c r="V7" s="269" t="n">
        <v>2445</v>
      </c>
    </row>
    <row r="8">
      <c r="A8" s="287" t="inlineStr">
        <is>
          <t>Net Profit</t>
        </is>
      </c>
      <c r="B8" s="269">
        <f>+B6-B7</f>
        <v/>
      </c>
      <c r="C8" s="269">
        <f>+C6-C7</f>
        <v/>
      </c>
      <c r="D8" s="269">
        <f>+D6-D7</f>
        <v/>
      </c>
      <c r="F8" s="287" t="inlineStr">
        <is>
          <t>Net Profit</t>
        </is>
      </c>
      <c r="G8" s="269" t="n">
        <v>60</v>
      </c>
      <c r="H8" s="269" t="n"/>
      <c r="I8" s="269" t="n">
        <v>106</v>
      </c>
      <c r="J8" s="269" t="n">
        <v>278</v>
      </c>
      <c r="L8" s="287" t="inlineStr">
        <is>
          <t>Net Profit</t>
        </is>
      </c>
      <c r="M8" s="269" t="n">
        <v>39</v>
      </c>
      <c r="N8" s="269" t="n"/>
      <c r="O8" s="269" t="n">
        <v>73</v>
      </c>
      <c r="P8" s="269" t="n">
        <v>350</v>
      </c>
      <c r="R8" s="287" t="inlineStr">
        <is>
          <t>Net Profit</t>
        </is>
      </c>
      <c r="S8" s="269" t="n">
        <v>20</v>
      </c>
      <c r="T8" s="269" t="n"/>
      <c r="U8" s="286" t="n">
        <v>-63</v>
      </c>
      <c r="V8" s="269" t="n">
        <v>291</v>
      </c>
    </row>
    <row r="9">
      <c r="A9" s="263" t="inlineStr">
        <is>
          <t>MD KPI's</t>
        </is>
      </c>
      <c r="B9" s="287" t="n"/>
      <c r="C9" s="287" t="n"/>
      <c r="D9" s="287" t="n"/>
      <c r="F9" s="263" t="inlineStr">
        <is>
          <t>MD KPI's</t>
        </is>
      </c>
      <c r="G9" s="287" t="n"/>
      <c r="H9" s="287" t="n"/>
      <c r="I9" s="287" t="n"/>
      <c r="J9" s="287" t="n"/>
      <c r="L9" s="263" t="inlineStr">
        <is>
          <t>MD KPI's</t>
        </is>
      </c>
      <c r="M9" s="287" t="n"/>
      <c r="N9" s="287" t="n"/>
      <c r="O9" s="287" t="n"/>
      <c r="P9" s="287" t="n"/>
      <c r="R9" s="263" t="inlineStr">
        <is>
          <t>MD KPI's</t>
        </is>
      </c>
      <c r="S9" s="287" t="n"/>
      <c r="T9" s="287" t="n"/>
      <c r="U9" s="287" t="n"/>
      <c r="V9" s="287" t="n"/>
    </row>
    <row r="10">
      <c r="A10" s="287" t="inlineStr">
        <is>
          <t>Direct Green Fee Rate</t>
        </is>
      </c>
      <c r="B10" s="558" t="n">
        <v>75</v>
      </c>
      <c r="C10" s="558">
        <f>+C14/C13</f>
        <v/>
      </c>
      <c r="D10" s="558" t="n">
        <v>74.09999999999999</v>
      </c>
      <c r="F10" s="287" t="inlineStr">
        <is>
          <t>Direct Green Fee Rate</t>
        </is>
      </c>
      <c r="G10" s="558" t="n">
        <v>75</v>
      </c>
      <c r="H10" s="558" t="n"/>
      <c r="I10" s="558">
        <f>+'[1]GF Analysis'!I12</f>
        <v/>
      </c>
      <c r="J10" s="558" t="n">
        <v>76.7432653901585</v>
      </c>
      <c r="L10" s="287" t="inlineStr">
        <is>
          <t>Direct Green Fee Rate</t>
        </is>
      </c>
      <c r="M10" s="558" t="n">
        <v>75</v>
      </c>
      <c r="N10" s="558" t="n"/>
      <c r="O10" s="558" t="n">
        <v>92.2</v>
      </c>
      <c r="P10" s="558">
        <f>+P14/P13</f>
        <v/>
      </c>
      <c r="R10" s="287" t="inlineStr">
        <is>
          <t>Direct Green Fee Rate</t>
        </is>
      </c>
      <c r="S10" s="558" t="n">
        <v>67.11</v>
      </c>
      <c r="T10" s="558" t="n"/>
      <c r="U10" s="558" t="n">
        <v>67.59999999999999</v>
      </c>
      <c r="V10" s="558" t="n">
        <v>77.12</v>
      </c>
    </row>
    <row r="11" ht="27.6" customHeight="1" s="275">
      <c r="A11" s="266" t="inlineStr">
        <is>
          <t>Target net profit (Excl. Admission fees)</t>
        </is>
      </c>
      <c r="B11" s="559" t="n">
        <v>153511</v>
      </c>
      <c r="C11" s="559" t="n">
        <v>36000</v>
      </c>
      <c r="D11" s="559" t="n">
        <v>52000</v>
      </c>
      <c r="F11" s="266" t="inlineStr">
        <is>
          <t>Target net profit (Excl. Admission fees)</t>
        </is>
      </c>
      <c r="G11" s="559" t="n">
        <v>153511</v>
      </c>
      <c r="H11" s="559" t="n"/>
      <c r="I11" s="559">
        <f>+'[1]Board Summary OCT 2025'!B85*1000</f>
        <v/>
      </c>
      <c r="J11" s="559">
        <f>278000-117000</f>
        <v/>
      </c>
      <c r="L11" s="266" t="inlineStr">
        <is>
          <t>Target net profit (Excl. Admission fees)</t>
        </is>
      </c>
      <c r="M11" s="559" t="n">
        <v>153511</v>
      </c>
      <c r="N11" s="559" t="n"/>
      <c r="O11" s="559" t="n">
        <v>58000</v>
      </c>
      <c r="P11" s="559" t="n">
        <v>219000</v>
      </c>
      <c r="R11" s="266" t="inlineStr">
        <is>
          <t>Target net profit (Excl. Admission fees)</t>
        </is>
      </c>
      <c r="S11" s="559" t="n">
        <v>153511</v>
      </c>
      <c r="T11" s="559" t="n"/>
      <c r="U11" s="560" t="n">
        <v>-63000</v>
      </c>
      <c r="V11" s="559" t="n">
        <v>160000</v>
      </c>
    </row>
    <row r="12">
      <c r="A12" s="287" t="inlineStr">
        <is>
          <t>Number of shares sold</t>
        </is>
      </c>
      <c r="B12" s="269" t="n">
        <v>50</v>
      </c>
      <c r="C12" s="269" t="n">
        <v>0</v>
      </c>
      <c r="D12" s="269" t="n">
        <v>24</v>
      </c>
      <c r="F12" s="287" t="inlineStr">
        <is>
          <t>Number of shares sold</t>
        </is>
      </c>
      <c r="G12" s="269" t="n">
        <v>50</v>
      </c>
      <c r="H12" s="269" t="n"/>
      <c r="I12" s="269" t="n">
        <v>0</v>
      </c>
      <c r="J12" s="269" t="n">
        <v>24</v>
      </c>
      <c r="L12" s="287" t="inlineStr">
        <is>
          <t>Number of shares sold</t>
        </is>
      </c>
      <c r="M12" s="269" t="n">
        <v>50</v>
      </c>
      <c r="N12" s="269" t="n"/>
      <c r="O12" s="269" t="n">
        <v>3</v>
      </c>
      <c r="P12" s="269" t="n">
        <v>27</v>
      </c>
      <c r="R12" s="287" t="inlineStr">
        <is>
          <t>Number of shares sold</t>
        </is>
      </c>
      <c r="S12" s="269" t="n">
        <v>50</v>
      </c>
      <c r="T12" s="269" t="n"/>
      <c r="U12" s="269" t="n">
        <v>0</v>
      </c>
      <c r="V12" s="269" t="n">
        <v>27</v>
      </c>
    </row>
    <row r="13">
      <c r="A13" s="287" t="inlineStr">
        <is>
          <t>Number of Direct GF Bookings</t>
        </is>
      </c>
      <c r="B13" s="269" t="n">
        <v>5000</v>
      </c>
      <c r="C13" s="269" t="n">
        <v>534</v>
      </c>
      <c r="D13" s="269" t="n">
        <v>4447</v>
      </c>
      <c r="F13" s="287" t="inlineStr">
        <is>
          <t>Number of Direct GF Bookings</t>
        </is>
      </c>
      <c r="G13" s="269" t="n">
        <v>5000</v>
      </c>
      <c r="H13" s="269" t="n"/>
      <c r="I13" s="269">
        <f>+'[1]Rep Win YTD Oct 25'!CD190</f>
        <v/>
      </c>
      <c r="J13" s="269">
        <f>+'[1]Rep Win YTD Oct 25'!CK190</f>
        <v/>
      </c>
      <c r="L13" s="287" t="inlineStr">
        <is>
          <t>Number of Direct GF Bookings</t>
        </is>
      </c>
      <c r="M13" s="269" t="n">
        <v>5000</v>
      </c>
      <c r="N13" s="269" t="n"/>
      <c r="O13" s="269" t="n">
        <v>316</v>
      </c>
      <c r="P13" s="269" t="n">
        <v>5173</v>
      </c>
      <c r="R13" s="287" t="inlineStr">
        <is>
          <t>Number of Direct GF Bookings</t>
        </is>
      </c>
      <c r="S13" s="269" t="n">
        <v>5000</v>
      </c>
      <c r="T13" s="269" t="n"/>
      <c r="U13" s="269" t="n">
        <v>305</v>
      </c>
      <c r="V13" s="269" t="n">
        <v>5478</v>
      </c>
    </row>
    <row r="14">
      <c r="A14" s="287" t="inlineStr">
        <is>
          <t>Value of Direct GF Bookings</t>
        </is>
      </c>
      <c r="B14" s="559" t="n">
        <v>380000</v>
      </c>
      <c r="C14" s="559" t="n">
        <v>47979</v>
      </c>
      <c r="D14" s="559" t="n">
        <v>329525</v>
      </c>
      <c r="F14" s="287" t="inlineStr">
        <is>
          <t>Value of Direct GF Bookings</t>
        </is>
      </c>
      <c r="G14" s="559" t="n">
        <v>380000</v>
      </c>
      <c r="H14" s="559" t="n"/>
      <c r="I14" s="559">
        <f>+'[1]Rep Win YTD Oct 25'!CE190</f>
        <v/>
      </c>
      <c r="J14" s="559">
        <f>+'[1]Rep Win YTD Oct 25'!CL190</f>
        <v/>
      </c>
      <c r="L14" s="287" t="inlineStr">
        <is>
          <t>Value of Direct GF Bookings</t>
        </is>
      </c>
      <c r="M14" s="559" t="n">
        <v>380000</v>
      </c>
      <c r="N14" s="559" t="n"/>
      <c r="O14" s="559" t="n">
        <v>29123</v>
      </c>
      <c r="P14" s="559" t="n">
        <v>401865</v>
      </c>
      <c r="R14" s="287" t="inlineStr">
        <is>
          <t>Value of Direct GF Bookings</t>
        </is>
      </c>
      <c r="S14" s="559" t="n">
        <v>380000</v>
      </c>
      <c r="T14" s="559" t="n"/>
      <c r="U14" s="559" t="n">
        <v>20614</v>
      </c>
      <c r="V14" s="559" t="n">
        <v>422479</v>
      </c>
    </row>
    <row r="15">
      <c r="A15" s="287" t="inlineStr">
        <is>
          <t>% of Prepaid TOO Sales</t>
        </is>
      </c>
      <c r="B15" s="271" t="n">
        <v>0.47</v>
      </c>
      <c r="C15" s="271" t="n">
        <v>0.58</v>
      </c>
      <c r="D15" s="269" t="inlineStr">
        <is>
          <t>54.6%</t>
        </is>
      </c>
      <c r="F15" s="287" t="inlineStr">
        <is>
          <t>% of Prepaid TOO Sales</t>
        </is>
      </c>
      <c r="G15" s="271" t="n">
        <v>0.47</v>
      </c>
      <c r="H15" s="271" t="n"/>
      <c r="I15" s="271">
        <f>+'[1]GF Analysis'!J26</f>
        <v/>
      </c>
      <c r="J15" s="561">
        <f>+'[1]Rep Win YTD Oct 25'!CM194</f>
        <v/>
      </c>
      <c r="L15" s="287" t="inlineStr">
        <is>
          <t>% of Prepaid TOO Sales</t>
        </is>
      </c>
      <c r="M15" s="271" t="n">
        <v>0.47</v>
      </c>
      <c r="N15" s="271" t="n"/>
      <c r="O15" s="271" t="n">
        <v>0.59</v>
      </c>
      <c r="P15" s="561" t="n"/>
      <c r="R15" s="287" t="inlineStr">
        <is>
          <t>% of Prepaid TOO Sales</t>
        </is>
      </c>
      <c r="S15" s="289" t="n">
        <v>0.47</v>
      </c>
      <c r="T15" s="289" t="n"/>
      <c r="U15" s="562" t="n">
        <v>0.507</v>
      </c>
      <c r="V15" s="563" t="n">
        <v>0.556</v>
      </c>
    </row>
    <row r="16">
      <c r="A16" s="287" t="inlineStr">
        <is>
          <t>% of TOO Sales on Credit</t>
        </is>
      </c>
      <c r="B16" s="271" t="n">
        <v>0.53</v>
      </c>
      <c r="C16" s="271" t="n">
        <v>0.42</v>
      </c>
      <c r="D16" s="269" t="inlineStr">
        <is>
          <t>45.4%</t>
        </is>
      </c>
      <c r="F16" s="287" t="inlineStr">
        <is>
          <t>% of TOO Sales on Credit</t>
        </is>
      </c>
      <c r="G16" s="271" t="n">
        <v>0.53</v>
      </c>
      <c r="H16" s="271" t="n"/>
      <c r="I16" s="271">
        <f>+'[1]GF Analysis'!J25</f>
        <v/>
      </c>
      <c r="J16" s="561">
        <f>+'[1]Rep Win YTD Oct 25'!CM193</f>
        <v/>
      </c>
      <c r="L16" s="287" t="inlineStr">
        <is>
          <t>% of TOO Sales on Credit</t>
        </is>
      </c>
      <c r="M16" s="271" t="n">
        <v>0.53</v>
      </c>
      <c r="N16" s="271" t="n"/>
      <c r="O16" s="271" t="n">
        <v>0.41</v>
      </c>
      <c r="P16" s="561" t="n"/>
      <c r="R16" s="287" t="inlineStr">
        <is>
          <t>% of TOO Sales on Credit</t>
        </is>
      </c>
      <c r="S16" s="289" t="n">
        <v>0.53</v>
      </c>
      <c r="T16" s="289" t="n"/>
      <c r="U16" s="562" t="n">
        <v>0.493</v>
      </c>
      <c r="V16" s="563" t="n">
        <v>0.444</v>
      </c>
    </row>
    <row r="17"/>
    <row r="18"/>
    <row r="19"/>
    <row r="20"/>
    <row r="21"/>
    <row r="22"/>
    <row r="23" ht="21" customHeight="1" s="275">
      <c r="A23" s="256" t="inlineStr">
        <is>
          <t>EPGCR</t>
        </is>
      </c>
      <c r="F23" s="557" t="inlineStr">
        <is>
          <t>OCTOBER 2025</t>
        </is>
      </c>
      <c r="G23" s="258" t="n"/>
      <c r="H23" s="258" t="n"/>
      <c r="I23" s="258" t="inlineStr">
        <is>
          <t>MTD Actual</t>
        </is>
      </c>
      <c r="J23" s="258" t="n"/>
      <c r="L23" s="557" t="inlineStr">
        <is>
          <t>NOVEMBER 2025</t>
        </is>
      </c>
      <c r="M23" s="258" t="n"/>
      <c r="N23" s="258" t="n"/>
      <c r="O23" s="258" t="inlineStr">
        <is>
          <t>MTD Actual</t>
        </is>
      </c>
      <c r="P23" s="258" t="n"/>
    </row>
    <row r="24">
      <c r="F24" s="52" t="inlineStr">
        <is>
          <t>Food</t>
        </is>
      </c>
      <c r="L24" s="52" t="inlineStr">
        <is>
          <t>Food</t>
        </is>
      </c>
    </row>
    <row r="25">
      <c r="F25" s="272" t="inlineStr">
        <is>
          <t>Sales of Food</t>
        </is>
      </c>
      <c r="I25" s="564">
        <f>+EPGCR!L14+EPGCR!L15+EPGCR!L16+EPGCR!L12</f>
        <v/>
      </c>
      <c r="J25" s="564" t="n"/>
      <c r="L25" s="272" t="inlineStr">
        <is>
          <t>Sales of Food</t>
        </is>
      </c>
      <c r="O25" s="564">
        <f>+EPGCR!M14+EPGCR!M15+EPGCR!M16</f>
        <v/>
      </c>
    </row>
    <row r="26">
      <c r="F26" s="272" t="n"/>
      <c r="L26" s="272" t="n"/>
    </row>
    <row r="27">
      <c r="F27" s="272" t="inlineStr">
        <is>
          <t>Opening stock</t>
        </is>
      </c>
      <c r="I27" s="565">
        <f>+Inventory!S35</f>
        <v/>
      </c>
      <c r="L27" s="272" t="inlineStr">
        <is>
          <t>Opening stock</t>
        </is>
      </c>
      <c r="O27" s="565">
        <f>+Inventory!U35</f>
        <v/>
      </c>
    </row>
    <row r="28">
      <c r="F28" s="272" t="inlineStr">
        <is>
          <t>Purchases</t>
        </is>
      </c>
      <c r="I28" s="565">
        <f>-EPGCR!L20-EPGCR!L21-EPGCR!L18</f>
        <v/>
      </c>
      <c r="L28" s="272" t="inlineStr">
        <is>
          <t>Purchases</t>
        </is>
      </c>
      <c r="O28" s="565">
        <f>-EPGCR!M18-EPGCR!M20-EPGCR!M21</f>
        <v/>
      </c>
    </row>
    <row r="29">
      <c r="F29" s="272" t="inlineStr">
        <is>
          <t>Closing stock</t>
        </is>
      </c>
      <c r="I29" s="566">
        <f>-Inventory!U35</f>
        <v/>
      </c>
      <c r="J29" s="567" t="n"/>
      <c r="L29" s="272" t="inlineStr">
        <is>
          <t>Closing stock</t>
        </is>
      </c>
      <c r="O29" s="566">
        <f>-Inventory!W35</f>
        <v/>
      </c>
    </row>
    <row r="30">
      <c r="F30" s="272" t="inlineStr">
        <is>
          <t>Cost of food sold</t>
        </is>
      </c>
      <c r="I30" s="568">
        <f>SUM(I27:I29)</f>
        <v/>
      </c>
      <c r="L30" s="272" t="inlineStr">
        <is>
          <t>Cost of food sold</t>
        </is>
      </c>
      <c r="O30" s="568">
        <f>SUM(O27:O29)</f>
        <v/>
      </c>
    </row>
    <row r="31" ht="10" customHeight="1" s="275">
      <c r="F31" s="272" t="n"/>
      <c r="L31" s="272" t="n"/>
    </row>
    <row r="32">
      <c r="F32" s="272" t="inlineStr">
        <is>
          <t>Gross Profit FOOD</t>
        </is>
      </c>
      <c r="I32" s="567">
        <f>+I25-I30</f>
        <v/>
      </c>
      <c r="L32" s="272" t="inlineStr">
        <is>
          <t>Gross Profit FOOD</t>
        </is>
      </c>
      <c r="O32" s="567">
        <f>+O25-O30</f>
        <v/>
      </c>
    </row>
    <row r="33">
      <c r="F33" s="272" t="inlineStr">
        <is>
          <t>Gross Margin %</t>
        </is>
      </c>
      <c r="I33" s="569">
        <f>+I32/I25</f>
        <v/>
      </c>
      <c r="L33" s="272" t="inlineStr">
        <is>
          <t>Gross Margin %</t>
        </is>
      </c>
      <c r="O33" s="569">
        <f>+O32/O25</f>
        <v/>
      </c>
    </row>
    <row r="34" ht="12" customHeight="1" s="275"/>
    <row r="35">
      <c r="F35" s="52" t="inlineStr">
        <is>
          <t>Drinks</t>
        </is>
      </c>
      <c r="L35" s="52" t="inlineStr">
        <is>
          <t>Drinks</t>
        </is>
      </c>
    </row>
    <row r="36">
      <c r="F36" s="272" t="inlineStr">
        <is>
          <t>Sales of drink</t>
        </is>
      </c>
      <c r="I36" s="567">
        <f>+EPGCR!L10+EPGCR!L11</f>
        <v/>
      </c>
      <c r="J36" s="567">
        <f>+I36+I25</f>
        <v/>
      </c>
      <c r="L36" s="272" t="inlineStr">
        <is>
          <t>Sales of drink</t>
        </is>
      </c>
      <c r="O36" s="567">
        <f>+EPGCR!M10+EPGCR!M11</f>
        <v/>
      </c>
      <c r="P36" s="567">
        <f>+O36+O25</f>
        <v/>
      </c>
    </row>
    <row r="37">
      <c r="F37" s="272" t="n"/>
      <c r="L37" s="272" t="n"/>
    </row>
    <row r="38">
      <c r="F38" s="272" t="inlineStr">
        <is>
          <t>Opening stock</t>
        </is>
      </c>
      <c r="I38" s="570">
        <f>+Inventory!S16</f>
        <v/>
      </c>
      <c r="L38" s="272" t="inlineStr">
        <is>
          <t>Opening stock</t>
        </is>
      </c>
      <c r="O38" s="570">
        <f>-I40</f>
        <v/>
      </c>
    </row>
    <row r="39">
      <c r="F39" s="272" t="inlineStr">
        <is>
          <t>Purchases</t>
        </is>
      </c>
      <c r="I39" s="570">
        <f>-EPGCR!L19</f>
        <v/>
      </c>
      <c r="L39" s="272" t="inlineStr">
        <is>
          <t>Purchases</t>
        </is>
      </c>
      <c r="O39" s="570">
        <f>-EPGCR!M19</f>
        <v/>
      </c>
    </row>
    <row r="40">
      <c r="F40" s="272" t="inlineStr">
        <is>
          <t>Closing stock</t>
        </is>
      </c>
      <c r="I40" s="571">
        <f>-Inventory!U16</f>
        <v/>
      </c>
      <c r="J40" s="567" t="n"/>
      <c r="L40" s="272" t="inlineStr">
        <is>
          <t>Closing stock</t>
        </is>
      </c>
      <c r="O40" s="571">
        <f>-Inventory!W16</f>
        <v/>
      </c>
    </row>
    <row r="41">
      <c r="F41" s="272" t="inlineStr">
        <is>
          <t>Cost of drinks sold</t>
        </is>
      </c>
      <c r="I41" s="568">
        <f>SUM(I38:I40)</f>
        <v/>
      </c>
      <c r="L41" s="272" t="inlineStr">
        <is>
          <t>Cost of drinks sold</t>
        </is>
      </c>
      <c r="O41" s="568">
        <f>SUM(O38:O40)</f>
        <v/>
      </c>
    </row>
    <row r="42">
      <c r="F42" s="272" t="n"/>
      <c r="I42" s="284" t="n"/>
      <c r="L42" s="272" t="n"/>
    </row>
    <row r="43">
      <c r="F43" s="272" t="inlineStr">
        <is>
          <t>GROSS PROFIT</t>
        </is>
      </c>
      <c r="I43" s="567">
        <f>+I36-I41</f>
        <v/>
      </c>
      <c r="L43" s="272" t="inlineStr">
        <is>
          <t>GROSS PROFIT</t>
        </is>
      </c>
      <c r="O43" s="567">
        <f>+O36-O41</f>
        <v/>
      </c>
    </row>
    <row r="44">
      <c r="F44" s="272" t="inlineStr">
        <is>
          <t>Gross Margin %</t>
        </is>
      </c>
      <c r="I44" s="569">
        <f>+I43/I36</f>
        <v/>
      </c>
      <c r="L44" s="272" t="inlineStr">
        <is>
          <t>Gross Margin %</t>
        </is>
      </c>
      <c r="O44" s="569">
        <f>+O43/O36</f>
        <v/>
      </c>
    </row>
    <row r="45"/>
    <row r="46">
      <c r="F46" s="272" t="inlineStr">
        <is>
          <t>Other Income</t>
        </is>
      </c>
      <c r="I46" s="567">
        <f>+EPGCR!L26</f>
        <v/>
      </c>
      <c r="L46" s="272" t="inlineStr">
        <is>
          <t>Other Income</t>
        </is>
      </c>
      <c r="O46" s="567">
        <f>+EPGCR!M26</f>
        <v/>
      </c>
    </row>
    <row r="47">
      <c r="I47" s="567" t="n"/>
      <c r="O47" s="567" t="n"/>
    </row>
    <row r="48" ht="16.35" customHeight="1" s="275">
      <c r="F48" s="273" t="inlineStr">
        <is>
          <t>TOTAL GROSS PROFIT</t>
        </is>
      </c>
      <c r="I48" s="572">
        <f>+I46+I43+I32</f>
        <v/>
      </c>
      <c r="L48" s="273" t="inlineStr">
        <is>
          <t>TOTAL GROSS PROFIT</t>
        </is>
      </c>
      <c r="O48" s="572">
        <f>+O46+O43+O32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654"/>
  <sheetViews>
    <sheetView topLeftCell="A629" workbookViewId="0">
      <selection activeCell="E656" sqref="E656"/>
    </sheetView>
  </sheetViews>
  <sheetFormatPr baseColWidth="8" defaultColWidth="11" defaultRowHeight="14.4"/>
  <cols>
    <col width="9.66666666666667" customWidth="1" style="141" min="1" max="1"/>
    <col width="38.6666666666667" customWidth="1" style="141" min="2" max="2"/>
    <col width="12.3333333333333" customWidth="1" style="141" min="3" max="3"/>
    <col width="12.6666666666667" customWidth="1" style="141" min="4" max="4"/>
    <col width="10.8333333333333" customWidth="1" style="141" min="5" max="5"/>
    <col width="10.5" customWidth="1" style="141" min="6" max="6"/>
    <col width="10.8333333333333" customWidth="1" style="141" min="7" max="7"/>
    <col width="12.1666666666667" customWidth="1" style="141" min="8" max="8"/>
    <col width="10.8333333333333" customWidth="1" style="141" min="9" max="9"/>
    <col width="10.3333333333333" customWidth="1" style="141" min="10" max="10"/>
    <col width="11.5" customWidth="1" style="141" min="11" max="11"/>
    <col width="13.5" customWidth="1" style="141" min="12" max="12"/>
    <col width="3" customWidth="1" style="141" min="13" max="13"/>
    <col width="10.8333333333333" customWidth="1" style="141" min="14" max="14"/>
    <col width="3.16666666666667" customWidth="1" style="141" min="15" max="15"/>
    <col width="10.8333333333333" customWidth="1" style="141" min="16" max="16"/>
    <col width="12.6666666666667" customWidth="1" style="141" min="17" max="17"/>
    <col width="10.8333333333333" customWidth="1" style="141" min="18" max="18"/>
    <col width="8.66666666666667" customWidth="1" style="141" min="19" max="19"/>
    <col width="10.3333333333333" customWidth="1" style="141" min="20" max="20"/>
    <col width="12.6666666666667" customWidth="1" style="141" min="21" max="21"/>
    <col width="9.66666666666667" customWidth="1" style="141" min="22" max="22"/>
    <col width="10.8333333333333" customWidth="1" style="141" min="23" max="16384"/>
  </cols>
  <sheetData>
    <row r="1" ht="15.15" customHeight="1" s="275"/>
    <row r="2" ht="28" customHeight="1" s="275">
      <c r="A2" s="573" t="inlineStr">
        <is>
          <t>JANUARY 2025</t>
        </is>
      </c>
      <c r="B2" s="574" t="n"/>
      <c r="C2" s="575" t="inlineStr">
        <is>
          <t>ACTUAL YTD JAN 2024</t>
        </is>
      </c>
      <c r="D2" s="576" t="n"/>
      <c r="E2" s="577" t="n"/>
      <c r="F2" s="61" t="n"/>
      <c r="G2" s="578" t="inlineStr">
        <is>
          <t>ACTUAL YTD JAN 2025</t>
        </is>
      </c>
      <c r="H2" s="576" t="n"/>
      <c r="I2" s="577" t="n"/>
      <c r="J2" s="100" t="n"/>
      <c r="K2" s="100" t="n"/>
      <c r="L2" s="100" t="n"/>
      <c r="M2" s="100" t="n"/>
      <c r="N2" s="100" t="n"/>
      <c r="O2" s="101" t="n"/>
      <c r="P2" s="579" t="inlineStr">
        <is>
          <t>BUDGET 2025</t>
        </is>
      </c>
      <c r="Q2" s="576" t="n"/>
      <c r="R2" s="577" t="n"/>
      <c r="S2" s="100" t="n"/>
    </row>
    <row r="3" ht="87" customHeight="1" s="275">
      <c r="A3" s="64" t="inlineStr">
        <is>
          <t xml:space="preserve">GREEN FEE INCOME </t>
        </is>
      </c>
      <c r="C3" s="65" t="inlineStr">
        <is>
          <t>REP win</t>
        </is>
      </c>
      <c r="D3" s="66" t="inlineStr">
        <is>
          <t>Number of rounds/items sold/rented MTD JAN</t>
        </is>
      </c>
      <c r="E3" s="66" t="inlineStr">
        <is>
          <t>Average price</t>
        </is>
      </c>
      <c r="G3" s="67" t="inlineStr">
        <is>
          <t>REP win</t>
        </is>
      </c>
      <c r="H3" s="68" t="inlineStr">
        <is>
          <t>Number of rounds/items sold/rented MTD JAN</t>
        </is>
      </c>
      <c r="I3" s="68" t="inlineStr">
        <is>
          <t>Average price</t>
        </is>
      </c>
      <c r="K3" s="14" t="inlineStr">
        <is>
          <t>SMART PANEL</t>
        </is>
      </c>
      <c r="L3" s="103" t="inlineStr">
        <is>
          <t>Increase/ decrease in number of rounds sold 25 v 24</t>
        </is>
      </c>
      <c r="M3" s="14" t="n"/>
      <c r="N3" s="103" t="inlineStr">
        <is>
          <t>Actual Rate Incr/Decr</t>
        </is>
      </c>
      <c r="O3" s="101" t="n"/>
      <c r="P3" s="104" t="inlineStr">
        <is>
          <t>BUDGET 2025</t>
        </is>
      </c>
      <c r="Q3" s="126" t="inlineStr">
        <is>
          <t>Number of rounds/items sold/rented MTD JAN</t>
        </is>
      </c>
      <c r="R3" s="126" t="inlineStr">
        <is>
          <t>Average price</t>
        </is>
      </c>
      <c r="S3" s="14" t="n"/>
      <c r="T3" s="127" t="inlineStr">
        <is>
          <t>Overall Income</t>
        </is>
      </c>
      <c r="U3" s="127" t="inlineStr">
        <is>
          <t>Number of rounds/items sold/rented MTD JAN</t>
        </is>
      </c>
      <c r="V3" s="103" t="inlineStr">
        <is>
          <t>Budget Rate Incr/Decr</t>
        </is>
      </c>
    </row>
    <row r="4" ht="21" customHeight="1" s="275">
      <c r="A4" s="3" t="n"/>
      <c r="B4" s="69" t="n"/>
      <c r="C4" s="580" t="n">
        <v>45322</v>
      </c>
      <c r="E4" s="71" t="inlineStr">
        <is>
          <t>Euros</t>
        </is>
      </c>
      <c r="G4" s="581" t="n">
        <v>45688</v>
      </c>
      <c r="I4" s="105" t="inlineStr">
        <is>
          <t>Euros</t>
        </is>
      </c>
      <c r="J4" s="106" t="n"/>
      <c r="K4" s="106" t="n"/>
      <c r="M4" s="106" t="n"/>
      <c r="N4" s="107" t="inlineStr">
        <is>
          <t>Euros</t>
        </is>
      </c>
      <c r="O4" s="101" t="n"/>
      <c r="P4" s="582" t="n">
        <v>45688</v>
      </c>
      <c r="R4" s="128" t="inlineStr">
        <is>
          <t>Euros</t>
        </is>
      </c>
      <c r="S4" s="106" t="n"/>
      <c r="T4" s="129" t="n"/>
      <c r="U4" s="130" t="inlineStr">
        <is>
          <t>Diff</t>
        </is>
      </c>
      <c r="V4" s="107" t="inlineStr">
        <is>
          <t>Euros</t>
        </is>
      </c>
    </row>
    <row r="5">
      <c r="A5" s="69" t="n"/>
      <c r="B5" s="69" t="n"/>
      <c r="AC5" s="3" t="inlineStr">
        <is>
          <t>MEMBER OFFICIAL COMPETITION ROUNDS</t>
        </is>
      </c>
    </row>
    <row r="6">
      <c r="A6" s="69" t="n"/>
      <c r="B6" s="69" t="n"/>
      <c r="N6" s="583" t="n"/>
      <c r="AC6" s="141" t="inlineStr">
        <is>
          <t>ROLL UP FEE</t>
        </is>
      </c>
      <c r="AH6" s="584">
        <f>+'[2]Rep Wing'!F131</f>
        <v/>
      </c>
      <c r="AI6" s="145">
        <f>+'[2]Rep Wing'!E131</f>
        <v/>
      </c>
      <c r="AJ6" s="585">
        <f>+AH6/AI6</f>
        <v/>
      </c>
    </row>
    <row r="7">
      <c r="A7" s="69" t="n">
        <v>70500007</v>
      </c>
      <c r="B7" s="73" t="inlineStr">
        <is>
          <t>GF Shareholder Guests</t>
        </is>
      </c>
      <c r="C7" s="586" t="n">
        <v>9441.32</v>
      </c>
      <c r="D7" s="75" t="n">
        <v>238</v>
      </c>
      <c r="E7" s="587">
        <f>C7/D7</f>
        <v/>
      </c>
      <c r="G7" s="586">
        <f>+'[2]Rep Wing'!F81</f>
        <v/>
      </c>
      <c r="H7" s="75">
        <f>+'[2]Rep Wing'!E81</f>
        <v/>
      </c>
      <c r="I7" s="587">
        <f>G7/H7</f>
        <v/>
      </c>
      <c r="L7" s="588">
        <f>+H7-D7</f>
        <v/>
      </c>
      <c r="N7" s="584">
        <f>+I7-E7</f>
        <v/>
      </c>
      <c r="P7" s="589">
        <f>Q7*R7</f>
        <v/>
      </c>
      <c r="Q7" s="75" t="n">
        <v>221</v>
      </c>
      <c r="R7" s="587" t="n">
        <v>45.33</v>
      </c>
      <c r="T7" s="590">
        <f>+G7-P7</f>
        <v/>
      </c>
      <c r="U7" s="588">
        <f>+H7-Q7</f>
        <v/>
      </c>
      <c r="V7" s="590">
        <f>+I7-R7</f>
        <v/>
      </c>
      <c r="AC7" s="141" t="inlineStr">
        <is>
          <t>LADIES 52 FEE</t>
        </is>
      </c>
      <c r="AH7" s="584">
        <f>+'[2]Rep Wing'!F132</f>
        <v/>
      </c>
      <c r="AI7" s="145">
        <f>+'[2]Rep Wing'!E132</f>
        <v/>
      </c>
      <c r="AJ7" s="585">
        <f>+AH7/AI7</f>
        <v/>
      </c>
    </row>
    <row r="8">
      <c r="A8" s="69" t="n">
        <v>70500007</v>
      </c>
      <c r="B8" s="73" t="inlineStr">
        <is>
          <t>GF Shareholder Guest ticket</t>
        </is>
      </c>
      <c r="C8" s="586" t="n">
        <v>2545.45</v>
      </c>
      <c r="D8" s="75" t="n">
        <v>77</v>
      </c>
      <c r="E8" s="587">
        <f>C8/D8</f>
        <v/>
      </c>
      <c r="G8" s="586">
        <f>+'[2]Rep Wing'!F80</f>
        <v/>
      </c>
      <c r="H8" s="75">
        <f>+'[2]Rep Wing'!E80</f>
        <v/>
      </c>
      <c r="I8" s="587">
        <f>G8/H8</f>
        <v/>
      </c>
      <c r="K8" s="591" t="n"/>
      <c r="L8" s="592">
        <f>+H8-D8</f>
        <v/>
      </c>
      <c r="N8" s="593">
        <f>+I8-E8</f>
        <v/>
      </c>
      <c r="P8" s="589">
        <f>Q8*R8</f>
        <v/>
      </c>
      <c r="Q8" s="75" t="n">
        <v>71</v>
      </c>
      <c r="R8" s="587" t="n">
        <v>30.05</v>
      </c>
      <c r="T8" s="591">
        <f>+G8-P8</f>
        <v/>
      </c>
      <c r="U8" s="592">
        <f>+H8-Q8</f>
        <v/>
      </c>
      <c r="V8" s="591">
        <f>+I8-R8</f>
        <v/>
      </c>
      <c r="AC8" s="141" t="inlineStr">
        <is>
          <t>MENS 60 FEE</t>
        </is>
      </c>
      <c r="AH8" s="584">
        <f>+'[2]Rep Wing'!F133</f>
        <v/>
      </c>
      <c r="AI8" s="145">
        <f>+'[2]Rep Wing'!E133</f>
        <v/>
      </c>
      <c r="AJ8" s="585">
        <f>+AH8/AI8</f>
        <v/>
      </c>
    </row>
    <row r="9">
      <c r="A9" s="69" t="n">
        <v>70500007</v>
      </c>
      <c r="B9" s="69" t="inlineStr">
        <is>
          <t>Annual Members Green Fees</t>
        </is>
      </c>
      <c r="C9" s="586" t="n">
        <v>2528.1</v>
      </c>
      <c r="D9" s="75" t="n">
        <v>224</v>
      </c>
      <c r="E9" s="587">
        <f>C9/D9</f>
        <v/>
      </c>
      <c r="G9" s="586">
        <f>+'[2]Rep Wing'!F149</f>
        <v/>
      </c>
      <c r="H9" s="75">
        <f>+'[2]Rep Wing'!E149</f>
        <v/>
      </c>
      <c r="I9" s="587">
        <f>G9/H9</f>
        <v/>
      </c>
      <c r="L9" s="588">
        <f>+H9-D9</f>
        <v/>
      </c>
      <c r="N9" s="584">
        <f>+I9-E9</f>
        <v/>
      </c>
      <c r="P9" s="589">
        <f>Q9*R9</f>
        <v/>
      </c>
      <c r="Q9" s="75" t="n">
        <v>208</v>
      </c>
      <c r="R9" s="587" t="n">
        <v>11.29</v>
      </c>
      <c r="T9" s="590">
        <f>+G9-P9</f>
        <v/>
      </c>
      <c r="U9" s="588">
        <f>+H9-Q9</f>
        <v/>
      </c>
      <c r="V9" s="591">
        <f>+I9-R9</f>
        <v/>
      </c>
      <c r="AC9" s="141" t="inlineStr">
        <is>
          <t>WEDNESDAY COMP</t>
        </is>
      </c>
      <c r="AH9" s="584">
        <f>+'[2]Rep Wing'!F134</f>
        <v/>
      </c>
      <c r="AI9" s="145">
        <f>+'[2]Rep Wing'!E134</f>
        <v/>
      </c>
      <c r="AJ9" s="585">
        <f>+AH9/AI9</f>
        <v/>
      </c>
    </row>
    <row r="10">
      <c r="A10" s="69" t="n"/>
      <c r="B10" s="69" t="n"/>
      <c r="C10" s="594">
        <f>SUM(C7:C9)</f>
        <v/>
      </c>
      <c r="D10" s="78">
        <f>SUM(D7:D9)</f>
        <v/>
      </c>
      <c r="E10" s="595">
        <f>+C10/D10</f>
        <v/>
      </c>
      <c r="G10" s="596">
        <f>SUM(G7:G9)</f>
        <v/>
      </c>
      <c r="H10" s="81">
        <f>SUM(H7:H9)</f>
        <v/>
      </c>
      <c r="I10" s="595">
        <f>+G10/H10</f>
        <v/>
      </c>
      <c r="L10" s="588" t="n"/>
      <c r="N10" s="583" t="n"/>
      <c r="P10" s="597">
        <f>SUM(P7:P9)</f>
        <v/>
      </c>
      <c r="Q10" s="116">
        <f>SUM(Q7:Q9)</f>
        <v/>
      </c>
      <c r="R10" s="587">
        <f>+P10/Q10</f>
        <v/>
      </c>
      <c r="T10" s="598">
        <f>SUM(T7:T9)</f>
        <v/>
      </c>
      <c r="U10" s="599">
        <f>SUM(U7:U9)</f>
        <v/>
      </c>
      <c r="V10" s="591">
        <f>+I10-R10</f>
        <v/>
      </c>
      <c r="AC10" s="141" t="inlineStr">
        <is>
          <t>TEXAS SCRAMBLE FEE</t>
        </is>
      </c>
      <c r="AH10" s="584">
        <f>+'[2]Rep Wing'!F135</f>
        <v/>
      </c>
      <c r="AI10" s="145">
        <f>+'[2]Rep Wing'!E135</f>
        <v/>
      </c>
      <c r="AJ10" s="585">
        <f>+AH10/AI10</f>
        <v/>
      </c>
    </row>
    <row r="11">
      <c r="A11" s="69" t="n"/>
      <c r="B11" s="69" t="n"/>
      <c r="C11" s="589" t="n"/>
      <c r="D11" s="75" t="n"/>
      <c r="E11" s="587" t="n"/>
      <c r="G11" s="589" t="n"/>
      <c r="H11" s="75" t="n"/>
      <c r="I11" s="587" t="n"/>
      <c r="L11" s="588" t="n"/>
      <c r="N11" s="583" t="n"/>
      <c r="P11" s="75" t="n"/>
      <c r="Q11" s="75" t="n"/>
      <c r="R11" s="587" t="n"/>
      <c r="U11" s="592" t="n"/>
      <c r="AC11" s="141" t="inlineStr">
        <is>
          <t>LADIES FEE</t>
        </is>
      </c>
      <c r="AH11" s="584">
        <f>+'[2]Rep Wing'!F136</f>
        <v/>
      </c>
      <c r="AI11" s="145">
        <f>+'[2]Rep Wing'!E136</f>
        <v/>
      </c>
      <c r="AJ11" s="585">
        <f>+AH11/AI11</f>
        <v/>
      </c>
    </row>
    <row r="12">
      <c r="A12" s="69" t="n">
        <v>70500008</v>
      </c>
      <c r="B12" s="73" t="inlineStr">
        <is>
          <t>Green Fee Direct 18 holes</t>
        </is>
      </c>
      <c r="C12" s="586" t="n">
        <v>26428.51</v>
      </c>
      <c r="D12" s="75" t="n">
        <v>464</v>
      </c>
      <c r="E12" s="587">
        <f>C12/D12</f>
        <v/>
      </c>
      <c r="G12" s="586">
        <f>+'[2]Rep Wing'!F143</f>
        <v/>
      </c>
      <c r="H12" s="75">
        <f>+'[2]Rep Wing'!E143</f>
        <v/>
      </c>
      <c r="I12" s="587">
        <f>G12/H12</f>
        <v/>
      </c>
      <c r="K12" s="591" t="n"/>
      <c r="L12" s="588">
        <f>+H12-D12</f>
        <v/>
      </c>
      <c r="N12" s="584">
        <f>+I12-E12</f>
        <v/>
      </c>
      <c r="P12" s="589">
        <f>Q12*R12</f>
        <v/>
      </c>
      <c r="Q12" s="75" t="n">
        <v>431</v>
      </c>
      <c r="R12" s="587" t="n">
        <v>65.09</v>
      </c>
      <c r="T12" s="590">
        <f>+G12-P12</f>
        <v/>
      </c>
      <c r="U12" s="588">
        <f>+H12-Q12</f>
        <v/>
      </c>
      <c r="V12" s="590">
        <f>+I12-R12</f>
        <v/>
      </c>
      <c r="AC12" s="141" t="inlineStr">
        <is>
          <t>EPIC FEE</t>
        </is>
      </c>
      <c r="AH12" s="584">
        <f>+'[2]Rep Wing'!F137</f>
        <v/>
      </c>
      <c r="AI12" s="145">
        <f>+'[2]Rep Wing'!E137</f>
        <v/>
      </c>
      <c r="AJ12" s="585">
        <f>+AH12/AI12</f>
        <v/>
      </c>
    </row>
    <row r="13">
      <c r="A13" s="69" t="n">
        <v>70500008</v>
      </c>
      <c r="B13" s="69" t="inlineStr">
        <is>
          <t>GF Courtesy</t>
        </is>
      </c>
      <c r="C13" s="586" t="n">
        <v>0</v>
      </c>
      <c r="D13" s="75" t="n">
        <v>114</v>
      </c>
      <c r="E13" s="587">
        <f>C13/D13</f>
        <v/>
      </c>
      <c r="G13" s="586">
        <f>+'[2]Rep Wing'!F146</f>
        <v/>
      </c>
      <c r="H13" s="75">
        <f>+'[2]Rep Wing'!E146</f>
        <v/>
      </c>
      <c r="I13" s="587">
        <f>G13/H13</f>
        <v/>
      </c>
      <c r="L13" s="592">
        <f>+H13-D13</f>
        <v/>
      </c>
      <c r="N13" s="584">
        <f>+I13-E13</f>
        <v/>
      </c>
      <c r="P13" s="589">
        <f>Q13*R13</f>
        <v/>
      </c>
      <c r="Q13" s="75" t="n">
        <v>114</v>
      </c>
      <c r="R13" s="587" t="n"/>
      <c r="U13" s="592" t="n"/>
      <c r="AH13" s="600">
        <f>SUM(AH6:AH12)</f>
        <v/>
      </c>
      <c r="AI13" s="147">
        <f>SUM(AI6:AI12)</f>
        <v/>
      </c>
      <c r="AK13" s="85">
        <f>+AI13/AI17</f>
        <v/>
      </c>
      <c r="AL13" s="85" t="n"/>
      <c r="AM13" s="148" t="inlineStr">
        <is>
          <t>% OF TOTAL MEMBER ROUNDS</t>
        </is>
      </c>
    </row>
    <row r="14">
      <c r="A14" s="69" t="n">
        <v>70500008</v>
      </c>
      <c r="B14" s="73" t="inlineStr">
        <is>
          <t>GF Society/Group/Comp</t>
        </is>
      </c>
      <c r="C14" s="586" t="n">
        <v>13484.3</v>
      </c>
      <c r="D14" s="75" t="n">
        <v>277</v>
      </c>
      <c r="E14" s="587">
        <f>C14/D14</f>
        <v/>
      </c>
      <c r="G14" s="586">
        <f>+'[2]Rep Wing'!F147</f>
        <v/>
      </c>
      <c r="H14" s="75">
        <f>+'[2]Rep Wing'!E147</f>
        <v/>
      </c>
      <c r="I14" s="587">
        <f>G14/H14</f>
        <v/>
      </c>
      <c r="K14" s="591" t="n"/>
      <c r="L14" s="588">
        <f>+H14-D14</f>
        <v/>
      </c>
      <c r="N14" s="584">
        <f>+I14-E14</f>
        <v/>
      </c>
      <c r="P14" s="589">
        <f>Q14*R14</f>
        <v/>
      </c>
      <c r="Q14" s="75" t="n">
        <v>257</v>
      </c>
      <c r="R14" s="587" t="n">
        <v>54.56</v>
      </c>
      <c r="T14" s="590">
        <f>+G14-P14</f>
        <v/>
      </c>
      <c r="U14" s="588">
        <f>+H14-Q14</f>
        <v/>
      </c>
      <c r="V14" s="590">
        <f>+I14-R14</f>
        <v/>
      </c>
      <c r="AI14" s="145" t="n"/>
    </row>
    <row r="15">
      <c r="A15" s="69" t="n">
        <v>70500008</v>
      </c>
      <c r="B15" s="73" t="inlineStr">
        <is>
          <t>GF Members Other Clubs</t>
        </is>
      </c>
      <c r="C15" s="586" t="n">
        <v>2832.23</v>
      </c>
      <c r="D15" s="75" t="n">
        <v>56</v>
      </c>
      <c r="E15" s="587">
        <f>C15/D15</f>
        <v/>
      </c>
      <c r="G15" s="586">
        <f>+'[2]Rep Wing'!F151</f>
        <v/>
      </c>
      <c r="H15" s="75">
        <f>+'[2]Rep Wing'!E151</f>
        <v/>
      </c>
      <c r="I15" s="587">
        <f>G15/H15</f>
        <v/>
      </c>
      <c r="K15" s="591" t="n"/>
      <c r="L15" s="588">
        <f>+H15-D15</f>
        <v/>
      </c>
      <c r="N15" s="584">
        <f>+I15-E15</f>
        <v/>
      </c>
      <c r="P15" s="589">
        <f>Q15*R15</f>
        <v/>
      </c>
      <c r="Q15" s="75" t="n">
        <v>52</v>
      </c>
      <c r="R15" s="587" t="n">
        <v>56.68</v>
      </c>
      <c r="T15" s="591">
        <f>+G15-P15</f>
        <v/>
      </c>
      <c r="U15" s="592">
        <f>+H15-Q15</f>
        <v/>
      </c>
      <c r="V15" s="591">
        <f>+I15-R15</f>
        <v/>
      </c>
      <c r="AC15" s="3" t="inlineStr">
        <is>
          <t>MEMBERS NON OFFICIAL COMPETITION ROUNDS</t>
        </is>
      </c>
      <c r="AI15" s="145">
        <f>+'[2]Rep Wing'!E245-'[2]Comparison 2025 GF'!AI13</f>
        <v/>
      </c>
      <c r="AK15" s="85">
        <f>+AI15/AI17</f>
        <v/>
      </c>
      <c r="AL15" s="85" t="n"/>
      <c r="AM15" s="148" t="inlineStr">
        <is>
          <t>% OF TOTAL MEMBER ROUNDS</t>
        </is>
      </c>
    </row>
    <row r="16">
      <c r="A16" s="69" t="n">
        <v>70500008</v>
      </c>
      <c r="B16" s="73" t="inlineStr">
        <is>
          <t>Tarjetas Descuento</t>
        </is>
      </c>
      <c r="C16" s="586" t="n">
        <v>0</v>
      </c>
      <c r="D16" s="75" t="n">
        <v>0</v>
      </c>
      <c r="E16" s="587" t="n"/>
      <c r="G16" s="586">
        <f>+'[2]Rep Wing'!F152</f>
        <v/>
      </c>
      <c r="H16" s="75">
        <f>+'[2]Rep Wing'!E152</f>
        <v/>
      </c>
      <c r="I16" s="587" t="n"/>
      <c r="K16" s="591" t="n"/>
      <c r="N16" s="583" t="n"/>
      <c r="P16" s="589">
        <f>Q16*R16</f>
        <v/>
      </c>
      <c r="Q16" s="75" t="n">
        <v>0</v>
      </c>
      <c r="R16" s="587" t="n"/>
      <c r="U16" s="592" t="n"/>
      <c r="AI16" s="145" t="n"/>
    </row>
    <row r="17" ht="15.15" customHeight="1" s="275">
      <c r="A17" s="69" t="n"/>
      <c r="B17" s="69" t="n"/>
      <c r="C17" s="601">
        <f>SUM(C12:C16)</f>
        <v/>
      </c>
      <c r="D17" s="78">
        <f>SUM(D12:D16)</f>
        <v/>
      </c>
      <c r="E17" s="587">
        <f>+C17/D17</f>
        <v/>
      </c>
      <c r="G17" s="602">
        <f>SUM(G12:G16)</f>
        <v/>
      </c>
      <c r="H17" s="81">
        <f>SUM(H12:H16)</f>
        <v/>
      </c>
      <c r="I17" s="587">
        <f>+G17/H17</f>
        <v/>
      </c>
      <c r="K17" s="591">
        <f>+G17</f>
        <v/>
      </c>
      <c r="N17" s="583" t="n"/>
      <c r="P17" s="597">
        <f>SUM(P12:P16)</f>
        <v/>
      </c>
      <c r="Q17" s="116">
        <f>SUM(Q12:Q16)</f>
        <v/>
      </c>
      <c r="R17" s="587">
        <f>+P17/Q17</f>
        <v/>
      </c>
      <c r="T17" s="598">
        <f>SUM(T12:T16)</f>
        <v/>
      </c>
      <c r="U17" s="599">
        <f>SUM(U12:U16)</f>
        <v/>
      </c>
      <c r="V17" s="590">
        <f>+I17-R17</f>
        <v/>
      </c>
      <c r="AC17" s="3" t="inlineStr">
        <is>
          <t>TOTAL MEMBER ROUNDS</t>
        </is>
      </c>
      <c r="AI17" s="149">
        <f>+AI13+AI15</f>
        <v/>
      </c>
      <c r="AK17" s="85">
        <f>+AI17/AI20</f>
        <v/>
      </c>
      <c r="AL17" s="85" t="n"/>
      <c r="AM17" s="148" t="inlineStr">
        <is>
          <t>% OF MEMBERS ROUNDS TO TOTAL ROUNDS PLAYED</t>
        </is>
      </c>
    </row>
    <row r="18" ht="15.15" customHeight="1" s="275">
      <c r="A18" s="69" t="n"/>
      <c r="B18" s="69" t="n"/>
      <c r="C18" s="589" t="n"/>
      <c r="D18" s="75" t="n"/>
      <c r="E18" s="587" t="n"/>
      <c r="G18" s="589" t="n"/>
      <c r="H18" s="75" t="n"/>
      <c r="I18" s="587" t="n"/>
      <c r="N18" s="583" t="n"/>
      <c r="P18" s="75" t="n"/>
      <c r="Q18" s="75" t="n"/>
      <c r="R18" s="587" t="n"/>
      <c r="U18" s="592" t="n"/>
    </row>
    <row r="19">
      <c r="A19" s="69" t="n">
        <v>70500009</v>
      </c>
      <c r="B19" s="69" t="inlineStr">
        <is>
          <t>GF 9 Holes</t>
        </is>
      </c>
      <c r="C19" s="601" t="n">
        <v>4392.56</v>
      </c>
      <c r="D19" s="78" t="n">
        <v>208</v>
      </c>
      <c r="E19" s="587">
        <f>C19/D19</f>
        <v/>
      </c>
      <c r="G19" s="602">
        <f>+'[2]Rep Wing'!F150</f>
        <v/>
      </c>
      <c r="H19" s="81">
        <f>+'[2]Rep Wing'!E150</f>
        <v/>
      </c>
      <c r="I19" s="587">
        <f>G19/H19</f>
        <v/>
      </c>
      <c r="L19" s="592">
        <f>+H19-D19</f>
        <v/>
      </c>
      <c r="N19" s="584">
        <f>+I19-E19</f>
        <v/>
      </c>
      <c r="P19" s="597">
        <f>Q19*R19</f>
        <v/>
      </c>
      <c r="Q19" s="116" t="n">
        <v>193</v>
      </c>
      <c r="R19" s="587" t="n">
        <v>23.46</v>
      </c>
      <c r="T19" s="591">
        <f>+G19-P19</f>
        <v/>
      </c>
      <c r="U19" s="592">
        <f>+H19-Q19</f>
        <v/>
      </c>
      <c r="V19" s="591">
        <f>+I19-R19</f>
        <v/>
      </c>
    </row>
    <row r="20" ht="15.15" customHeight="1" s="275">
      <c r="A20" s="69" t="n"/>
      <c r="B20" s="69" t="n"/>
      <c r="C20" s="589" t="n"/>
      <c r="D20" s="75" t="n"/>
      <c r="E20" s="587" t="n"/>
      <c r="G20" s="589" t="n"/>
      <c r="H20" s="75" t="n"/>
      <c r="I20" s="587" t="n"/>
      <c r="N20" s="583" t="n"/>
      <c r="P20" s="75" t="n"/>
      <c r="Q20" s="75" t="n"/>
      <c r="R20" s="587" t="n"/>
      <c r="U20" s="592" t="n"/>
      <c r="AC20" s="3" t="inlineStr">
        <is>
          <t>TOTAL ROUNDS PLAYED</t>
        </is>
      </c>
      <c r="AI20" s="603">
        <f>+H36+AI17</f>
        <v/>
      </c>
      <c r="AK20" s="151" t="n">
        <v>1</v>
      </c>
      <c r="AL20" s="85" t="n"/>
    </row>
    <row r="21">
      <c r="A21" s="69" t="n">
        <v>70500010</v>
      </c>
      <c r="B21" s="69" t="inlineStr">
        <is>
          <t>Off Peak  Annual GF Pass</t>
        </is>
      </c>
      <c r="C21" s="601" t="n">
        <v>13388.43</v>
      </c>
      <c r="D21" s="78" t="n">
        <v>19</v>
      </c>
      <c r="E21" s="587">
        <f>C21/D21</f>
        <v/>
      </c>
      <c r="G21" s="602">
        <f>+'[2]Rep Wing'!F157</f>
        <v/>
      </c>
      <c r="H21" s="81">
        <f>+'[2]Rep Wing'!E157</f>
        <v/>
      </c>
      <c r="I21" s="587">
        <f>G21/H21</f>
        <v/>
      </c>
      <c r="L21" s="592">
        <f>+H21-D21</f>
        <v/>
      </c>
      <c r="N21" s="584">
        <f>+I21-E21</f>
        <v/>
      </c>
      <c r="P21" s="597">
        <f>Q21*R21</f>
        <v/>
      </c>
      <c r="Q21" s="116" t="n">
        <v>14</v>
      </c>
      <c r="R21" s="587" t="n">
        <v>987.5</v>
      </c>
      <c r="T21" s="591">
        <f>+G21-P21</f>
        <v/>
      </c>
      <c r="U21" s="592">
        <f>+H21-Q21</f>
        <v/>
      </c>
      <c r="V21" s="590">
        <f>+I21-R21</f>
        <v/>
      </c>
    </row>
    <row r="22">
      <c r="A22" s="69" t="n"/>
      <c r="B22" s="69" t="n"/>
      <c r="C22" s="589" t="n"/>
      <c r="D22" s="75" t="n"/>
      <c r="E22" s="587" t="n"/>
      <c r="G22" s="589" t="n"/>
      <c r="H22" s="75" t="n"/>
      <c r="I22" s="587" t="n"/>
      <c r="N22" s="583" t="n"/>
      <c r="P22" s="75" t="n"/>
      <c r="Q22" s="75" t="n"/>
      <c r="R22" s="587" t="n"/>
      <c r="U22" s="592" t="n"/>
    </row>
    <row r="23">
      <c r="A23" s="69" t="n">
        <v>70500056</v>
      </c>
      <c r="B23" s="69" t="inlineStr">
        <is>
          <t>Junior Annual Membership</t>
        </is>
      </c>
      <c r="C23" s="601" t="n">
        <v>446.28</v>
      </c>
      <c r="D23" s="78" t="n">
        <v>1</v>
      </c>
      <c r="E23" s="587">
        <f>C23/D23</f>
        <v/>
      </c>
      <c r="G23" s="602">
        <f>+'[2]Rep Wing'!F82</f>
        <v/>
      </c>
      <c r="H23" s="81">
        <f>+'[2]Rep Wing'!E82</f>
        <v/>
      </c>
      <c r="I23" s="587">
        <f>G23/H23</f>
        <v/>
      </c>
      <c r="N23" s="583" t="n"/>
      <c r="P23" s="116">
        <f>Q23*R23</f>
        <v/>
      </c>
      <c r="Q23" s="116" t="n">
        <v>1</v>
      </c>
      <c r="R23" s="587" t="n">
        <v>446.28</v>
      </c>
      <c r="T23" s="590">
        <f>+G23-P23</f>
        <v/>
      </c>
      <c r="U23" s="592">
        <f>+H23-Q23</f>
        <v/>
      </c>
      <c r="V23" s="590" t="n"/>
      <c r="AC23" s="3" t="inlineStr">
        <is>
          <t>SMART PANEL</t>
        </is>
      </c>
    </row>
    <row r="24" ht="15.15" customHeight="1" s="275">
      <c r="A24" s="69" t="n"/>
      <c r="B24" s="69" t="n"/>
      <c r="C24" s="589" t="n"/>
      <c r="D24" s="75" t="n"/>
      <c r="E24" s="587" t="n"/>
      <c r="G24" s="589" t="n"/>
      <c r="H24" s="75" t="n"/>
      <c r="I24" s="587" t="n"/>
      <c r="K24" s="591" t="n"/>
      <c r="N24" s="583" t="n"/>
      <c r="P24" s="75" t="n"/>
      <c r="Q24" s="75" t="n"/>
      <c r="R24" s="587" t="n"/>
      <c r="U24" s="592" t="n"/>
      <c r="AD24" s="3" t="inlineStr">
        <is>
          <t>TOTAL RUNDS PLAYED</t>
        </is>
      </c>
      <c r="AI24" s="152" t="n">
        <v>4140</v>
      </c>
    </row>
    <row r="25">
      <c r="A25" s="69" t="n">
        <v>70500011</v>
      </c>
      <c r="B25" s="73" t="inlineStr">
        <is>
          <t>GF TTOO Credito</t>
        </is>
      </c>
      <c r="C25" s="589" t="n">
        <v>11852.07</v>
      </c>
      <c r="D25" s="75" t="n">
        <v>252</v>
      </c>
      <c r="E25" s="587">
        <f>C25/D25</f>
        <v/>
      </c>
      <c r="F25" s="85">
        <f>+C25/(C25+C26)</f>
        <v/>
      </c>
      <c r="G25" s="589">
        <f>+'[2]Rep Wing'!F144</f>
        <v/>
      </c>
      <c r="H25" s="75">
        <f>+'[2]Rep Wing'!E144</f>
        <v/>
      </c>
      <c r="I25" s="587">
        <f>G25/H25</f>
        <v/>
      </c>
      <c r="J25" s="85">
        <f>+G25/(G25+G26)</f>
        <v/>
      </c>
      <c r="K25" s="591">
        <f>+G25</f>
        <v/>
      </c>
      <c r="L25" s="588">
        <f>+H25-D25</f>
        <v/>
      </c>
      <c r="N25" s="584">
        <f>+I25-E25</f>
        <v/>
      </c>
      <c r="P25" s="589">
        <f>Q25*R25</f>
        <v/>
      </c>
      <c r="Q25" s="75" t="n">
        <v>234</v>
      </c>
      <c r="R25" s="587" t="n">
        <v>50.65</v>
      </c>
      <c r="S25" s="85">
        <f>+P25/(P25+P26)</f>
        <v/>
      </c>
      <c r="T25" s="591">
        <f>+G25-P25</f>
        <v/>
      </c>
      <c r="U25" s="592">
        <f>+H25-Q25</f>
        <v/>
      </c>
      <c r="V25" s="591">
        <f>+I25-R25</f>
        <v/>
      </c>
    </row>
    <row r="26">
      <c r="A26" s="69" t="n">
        <v>70500011</v>
      </c>
      <c r="B26" s="73" t="inlineStr">
        <is>
          <t>GF TTOO Prepay</t>
        </is>
      </c>
      <c r="C26" s="589" t="n">
        <v>10213.22</v>
      </c>
      <c r="D26" s="75" t="n">
        <v>215</v>
      </c>
      <c r="E26" s="587">
        <f>C26/D26</f>
        <v/>
      </c>
      <c r="F26" s="85">
        <f>+C26/(C26+C25)</f>
        <v/>
      </c>
      <c r="G26" s="589">
        <f>+'[2]Rep Wing'!F145</f>
        <v/>
      </c>
      <c r="H26" s="75">
        <f>+'[2]Rep Wing'!E145</f>
        <v/>
      </c>
      <c r="I26" s="587">
        <f>G26/H26</f>
        <v/>
      </c>
      <c r="J26" s="85">
        <f>+G26/(G26+G25)</f>
        <v/>
      </c>
      <c r="K26" s="591">
        <f>+G26</f>
        <v/>
      </c>
      <c r="L26" s="592">
        <f>+H26-D26</f>
        <v/>
      </c>
      <c r="N26" s="584">
        <f>+I26-E26</f>
        <v/>
      </c>
      <c r="P26" s="589">
        <f>Q26*R26</f>
        <v/>
      </c>
      <c r="Q26" s="75" t="n">
        <v>200</v>
      </c>
      <c r="R26" s="587" t="n">
        <v>51.82</v>
      </c>
      <c r="S26" s="85">
        <f>+P26/(P26+P25)</f>
        <v/>
      </c>
      <c r="T26" s="591">
        <f>+G26-P26</f>
        <v/>
      </c>
      <c r="U26" s="592">
        <f>+H26-Q26</f>
        <v/>
      </c>
      <c r="V26" s="591">
        <f>+I26-R26</f>
        <v/>
      </c>
      <c r="AE26" s="92" t="inlineStr">
        <is>
          <t>9 HOLES (1/2 )</t>
        </is>
      </c>
      <c r="AF26" s="92" t="inlineStr">
        <is>
          <t>18 HOLES</t>
        </is>
      </c>
    </row>
    <row r="27">
      <c r="A27" s="69" t="n">
        <v>70500011</v>
      </c>
      <c r="B27" s="69" t="inlineStr">
        <is>
          <t>Buggy TOO Credito</t>
        </is>
      </c>
      <c r="C27" s="589" t="n">
        <v>2661.16</v>
      </c>
      <c r="D27" s="75" t="n">
        <v>92</v>
      </c>
      <c r="E27" s="587">
        <f>C27/D27</f>
        <v/>
      </c>
      <c r="G27" s="589">
        <f>+'[2]Rep Wing'!F156</f>
        <v/>
      </c>
      <c r="H27" s="75">
        <f>+'[2]Rep Wing'!E156</f>
        <v/>
      </c>
      <c r="I27" s="587">
        <f>G27/H27</f>
        <v/>
      </c>
      <c r="L27" s="588">
        <f>+H27-D27</f>
        <v/>
      </c>
      <c r="N27" s="584">
        <f>+I27-E27</f>
        <v/>
      </c>
      <c r="P27" s="589">
        <f>Q27*R27</f>
        <v/>
      </c>
      <c r="Q27" s="75" t="n">
        <v>86</v>
      </c>
      <c r="R27" s="587" t="n">
        <v>33.05</v>
      </c>
      <c r="T27" s="591">
        <f>+G27-P27</f>
        <v/>
      </c>
      <c r="U27" s="592">
        <f>+H27-Q27</f>
        <v/>
      </c>
      <c r="V27" s="591">
        <f>+I27-R27</f>
        <v/>
      </c>
      <c r="AC27" s="92" t="inlineStr">
        <is>
          <t>SPLIT</t>
        </is>
      </c>
      <c r="AD27" s="141" t="inlineStr">
        <is>
          <t>SOCIOS</t>
        </is>
      </c>
      <c r="AE27" s="141" t="n">
        <v>31.5</v>
      </c>
      <c r="AF27" s="141" t="n">
        <v>1857</v>
      </c>
      <c r="AH27" s="141" t="n">
        <v>1889</v>
      </c>
    </row>
    <row r="28">
      <c r="A28" s="69" t="n">
        <v>70500011</v>
      </c>
      <c r="B28" s="69" t="inlineStr">
        <is>
          <t>Abonos Tour Oper.</t>
        </is>
      </c>
      <c r="C28" s="589" t="n">
        <v>537.1900000000001</v>
      </c>
      <c r="D28" s="75" t="n">
        <v>13</v>
      </c>
      <c r="E28" s="587">
        <f>C28/D28</f>
        <v/>
      </c>
      <c r="G28" s="589">
        <f>+'[2]Rep Wing'!F162</f>
        <v/>
      </c>
      <c r="H28" s="75">
        <f>+'[2]Rep Wing'!E162</f>
        <v/>
      </c>
      <c r="I28" s="587">
        <f>G28/H28</f>
        <v/>
      </c>
      <c r="L28" s="592">
        <f>+H28-D28</f>
        <v/>
      </c>
      <c r="N28" s="584">
        <f>+I28-E28</f>
        <v/>
      </c>
      <c r="P28" s="589">
        <f>Q28*R28</f>
        <v/>
      </c>
      <c r="Q28" s="75" t="n">
        <v>13</v>
      </c>
      <c r="R28" s="587" t="n">
        <v>41.32</v>
      </c>
      <c r="T28" s="591">
        <f>+G28-P28</f>
        <v/>
      </c>
      <c r="U28" s="592">
        <f>+H28-Q28</f>
        <v/>
      </c>
      <c r="V28" s="591">
        <f>+I28-R28</f>
        <v/>
      </c>
      <c r="AD28" s="141" t="inlineStr">
        <is>
          <t>ABONADOS</t>
        </is>
      </c>
      <c r="AE28" s="141" t="n">
        <v>3</v>
      </c>
      <c r="AF28" s="141" t="n">
        <v>422</v>
      </c>
      <c r="AH28" s="141" t="n">
        <v>425</v>
      </c>
    </row>
    <row r="29">
      <c r="A29" s="69" t="n">
        <v>70500011</v>
      </c>
      <c r="B29" s="69" t="inlineStr">
        <is>
          <t>GITO</t>
        </is>
      </c>
      <c r="C29" s="589" t="n">
        <v>0</v>
      </c>
      <c r="D29" s="75" t="n">
        <v>65</v>
      </c>
      <c r="E29" s="587">
        <f>C29/D29</f>
        <v/>
      </c>
      <c r="G29" s="589">
        <f>+'[2]Rep Wing'!F163</f>
        <v/>
      </c>
      <c r="H29" s="75">
        <f>+'[2]Rep Wing'!E163</f>
        <v/>
      </c>
      <c r="I29" s="587">
        <f>G29/H29</f>
        <v/>
      </c>
      <c r="L29" s="592">
        <f>+H29-D29</f>
        <v/>
      </c>
      <c r="N29" s="584">
        <f>+I29-E29</f>
        <v/>
      </c>
      <c r="P29" s="589">
        <f>Q29*R29</f>
        <v/>
      </c>
      <c r="Q29" s="75" t="n">
        <v>0</v>
      </c>
      <c r="R29" s="587" t="n"/>
      <c r="U29" s="592" t="n"/>
      <c r="AD29" s="141" t="inlineStr">
        <is>
          <t>INVITADOS</t>
        </is>
      </c>
      <c r="AE29" s="141" t="n">
        <v>48.5</v>
      </c>
      <c r="AF29" s="141" t="n">
        <v>349</v>
      </c>
      <c r="AH29" s="141" t="n">
        <v>398</v>
      </c>
    </row>
    <row r="30">
      <c r="A30" s="69" t="n">
        <v>70500011</v>
      </c>
      <c r="B30" s="69" t="inlineStr">
        <is>
          <t>Paquetes</t>
        </is>
      </c>
      <c r="C30" s="589" t="n">
        <v>0</v>
      </c>
      <c r="D30" s="75" t="n">
        <v>0</v>
      </c>
      <c r="E30" s="587" t="n"/>
      <c r="G30" s="589">
        <f>+'[2]Rep Wing'!F120</f>
        <v/>
      </c>
      <c r="H30" s="75">
        <f>+'[2]Rep Wing'!E120</f>
        <v/>
      </c>
      <c r="I30" s="587" t="n"/>
      <c r="K30" s="591">
        <f>+G30</f>
        <v/>
      </c>
      <c r="N30" s="583" t="n"/>
      <c r="P30" s="589">
        <f>Q30*R30</f>
        <v/>
      </c>
      <c r="Q30" s="75" t="n">
        <v>0</v>
      </c>
      <c r="R30" s="587" t="n"/>
      <c r="T30" s="591">
        <f>+G30-P30</f>
        <v/>
      </c>
      <c r="U30" s="592">
        <f>+H30-Q30</f>
        <v/>
      </c>
      <c r="V30" s="591">
        <f>+I30-R30</f>
        <v/>
      </c>
      <c r="AD30" s="141" t="inlineStr">
        <is>
          <t>VISITANTES</t>
        </is>
      </c>
      <c r="AE30" s="141" t="n">
        <v>45</v>
      </c>
      <c r="AF30" s="141" t="n">
        <v>1384</v>
      </c>
      <c r="AH30" s="153" t="n">
        <v>1429</v>
      </c>
    </row>
    <row r="31" ht="15.15" customHeight="1" s="275">
      <c r="A31" s="69" t="n"/>
      <c r="B31" s="69" t="n"/>
      <c r="C31" s="601">
        <f>SUM(C25:C30)</f>
        <v/>
      </c>
      <c r="D31" s="78">
        <f>SUM(D25:D30)</f>
        <v/>
      </c>
      <c r="E31" s="587">
        <f>+C31/D31</f>
        <v/>
      </c>
      <c r="G31" s="602">
        <f>SUM(G25:G30)</f>
        <v/>
      </c>
      <c r="H31" s="81">
        <f>SUM(H25:H30)</f>
        <v/>
      </c>
      <c r="I31" s="587">
        <f>+G31/H31</f>
        <v/>
      </c>
      <c r="N31" s="583" t="n"/>
      <c r="P31" s="597">
        <f>SUM(P25:P30)</f>
        <v/>
      </c>
      <c r="Q31" s="116">
        <f>SUM(Q25:Q30)</f>
        <v/>
      </c>
      <c r="R31" s="587">
        <f>+P31/Q31</f>
        <v/>
      </c>
      <c r="T31" s="604">
        <f>SUM(T25:T30)</f>
        <v/>
      </c>
      <c r="U31" s="605">
        <f>SUM(U25:U30)</f>
        <v/>
      </c>
      <c r="V31" s="591" t="n"/>
      <c r="AE31" s="142">
        <f>SUM(AE27:AE30)</f>
        <v/>
      </c>
      <c r="AF31" s="142">
        <f>SUM(AF27:AF30)</f>
        <v/>
      </c>
      <c r="AI31" s="152">
        <f>SUM(AH27:AH30)</f>
        <v/>
      </c>
    </row>
    <row r="32">
      <c r="A32" s="69" t="n"/>
      <c r="B32" s="69" t="n"/>
      <c r="C32" s="589" t="n"/>
      <c r="D32" s="75" t="n"/>
      <c r="E32" s="587" t="n"/>
      <c r="G32" s="589" t="n"/>
      <c r="H32" s="75" t="n"/>
      <c r="I32" s="587" t="n"/>
      <c r="N32" s="583" t="n"/>
      <c r="P32" s="75" t="n"/>
      <c r="Q32" s="75" t="n"/>
      <c r="R32" s="587" t="n"/>
      <c r="U32" s="592" t="n"/>
    </row>
    <row r="33">
      <c r="A33" s="69" t="n">
        <v>70500036</v>
      </c>
      <c r="B33" s="69" t="inlineStr">
        <is>
          <t>GF Temporary Membership</t>
        </is>
      </c>
      <c r="C33" s="601" t="n">
        <v>6462.81</v>
      </c>
      <c r="D33" s="78" t="n">
        <v>11</v>
      </c>
      <c r="E33" s="587">
        <f>C33/D33</f>
        <v/>
      </c>
      <c r="G33" s="602">
        <f>+'[2]Rep Wing'!F158</f>
        <v/>
      </c>
      <c r="H33" s="81">
        <f>+'[2]Rep Wing'!E158</f>
        <v/>
      </c>
      <c r="I33" s="587">
        <f>G33/H33</f>
        <v/>
      </c>
      <c r="L33" s="588">
        <f>+H33-D33</f>
        <v/>
      </c>
      <c r="N33" s="584">
        <f>+I33-E33</f>
        <v/>
      </c>
      <c r="P33" s="597">
        <f>Q33*R33</f>
        <v/>
      </c>
      <c r="Q33" s="116" t="n">
        <v>12</v>
      </c>
      <c r="R33" s="587" t="n">
        <v>616.9</v>
      </c>
      <c r="T33" s="591">
        <f>+G33-P33</f>
        <v/>
      </c>
      <c r="U33" s="592">
        <f>+H33-Q33</f>
        <v/>
      </c>
      <c r="V33" s="591">
        <f>+I33-R33</f>
        <v/>
      </c>
    </row>
    <row r="34">
      <c r="A34" s="69" t="n"/>
      <c r="B34" s="69" t="n"/>
      <c r="C34" s="589" t="n"/>
      <c r="D34" s="75" t="n"/>
      <c r="E34" s="587" t="n"/>
      <c r="G34" s="589" t="n"/>
      <c r="H34" s="75" t="n"/>
      <c r="I34" s="587" t="n"/>
      <c r="N34" s="583" t="n"/>
      <c r="P34" s="75" t="n"/>
      <c r="Q34" s="75" t="n"/>
      <c r="R34" s="587" t="n"/>
      <c r="U34" s="592" t="n"/>
      <c r="AD34" s="141" t="inlineStr">
        <is>
          <t>18 HOLES</t>
        </is>
      </c>
      <c r="AE34" s="141" t="n">
        <v>1384</v>
      </c>
      <c r="AF34" s="606" t="n">
        <v>68169.39999999999</v>
      </c>
    </row>
    <row r="35" ht="15.15" customHeight="1" s="275">
      <c r="A35" s="69" t="n"/>
      <c r="B35" s="69" t="n"/>
      <c r="C35" s="75" t="n"/>
      <c r="D35" s="75" t="n"/>
      <c r="E35" s="587" t="n"/>
      <c r="G35" s="75" t="n"/>
      <c r="H35" s="75" t="n"/>
      <c r="I35" s="587" t="n"/>
      <c r="N35" s="583" t="n"/>
      <c r="P35" s="75" t="n"/>
      <c r="Q35" s="75" t="n"/>
      <c r="R35" s="587" t="n"/>
      <c r="U35" s="592" t="n"/>
      <c r="AD35" s="141" t="inlineStr">
        <is>
          <t>BUGGIES</t>
        </is>
      </c>
      <c r="AF35" s="606" t="n">
        <v>14722.99</v>
      </c>
      <c r="AG35" s="585" t="n"/>
      <c r="AH35" s="607">
        <f>+AF35+AF34</f>
        <v/>
      </c>
      <c r="AI35" s="608">
        <f>+AH35/AE34</f>
        <v/>
      </c>
    </row>
    <row r="36" ht="15.15" customHeight="1" s="275">
      <c r="A36" s="69" t="n"/>
      <c r="B36" s="69" t="inlineStr">
        <is>
          <t>GREEN FEES ONLY 2025</t>
        </is>
      </c>
      <c r="C36" s="609">
        <f>SUM(C26,C25,C19,C14,C12,C8,C7)+C9+C15</f>
        <v/>
      </c>
      <c r="D36" s="610">
        <f>SUM(D26,D25,D19,D14,D12,D8,D7)+D9+D15-(+D19/2)</f>
        <v/>
      </c>
      <c r="E36" s="587">
        <f>+C36/D36</f>
        <v/>
      </c>
      <c r="G36" s="611">
        <f>SUM(G26,G25,G19,G14,G12,G8,G7)+G9+G15</f>
        <v/>
      </c>
      <c r="H36" s="612">
        <f>SUM(H26,H25,H19,H14,H12,H8,H7)+H9+H15-(+H19/2)</f>
        <v/>
      </c>
      <c r="I36" s="587">
        <f>+G36/H36</f>
        <v/>
      </c>
      <c r="J36" s="85">
        <f>+H36/AI20</f>
        <v/>
      </c>
      <c r="K36" s="85" t="n"/>
      <c r="L36" s="613">
        <f>+H36-D36</f>
        <v/>
      </c>
      <c r="M36" s="118" t="n"/>
      <c r="N36" s="614">
        <f>+I36-E36</f>
        <v/>
      </c>
      <c r="P36" s="615">
        <f>SUM(P26,P25,P19,P14,P12,P8,P7)+P9+P15</f>
        <v/>
      </c>
      <c r="Q36" s="616">
        <f>SUM(Q26,Q25,Q19,Q14,Q12,Q8,Q7)+Q9+Q15-(+Q19/2)</f>
        <v/>
      </c>
      <c r="R36" s="587">
        <f>+P36/Q36</f>
        <v/>
      </c>
      <c r="T36" s="617">
        <f>+G36-P36</f>
        <v/>
      </c>
      <c r="U36" s="618">
        <f>+H36-Q36</f>
        <v/>
      </c>
      <c r="V36" s="617">
        <f>+I36-R36</f>
        <v/>
      </c>
      <c r="AG36" s="585" t="n"/>
    </row>
    <row r="37">
      <c r="A37" s="69" t="n"/>
      <c r="B37" s="69" t="n"/>
      <c r="C37" s="586" t="n"/>
      <c r="D37" s="90" t="n"/>
      <c r="E37" s="587" t="n"/>
      <c r="G37" s="586" t="n"/>
      <c r="H37" s="90" t="n"/>
      <c r="I37" s="587" t="n"/>
      <c r="N37" s="583" t="n"/>
      <c r="P37" s="75" t="n"/>
      <c r="Q37" s="75" t="n"/>
      <c r="R37" s="587" t="n"/>
      <c r="U37" s="592" t="n"/>
      <c r="AD37" s="141" t="inlineStr">
        <is>
          <t>9 HOLES</t>
        </is>
      </c>
      <c r="AE37" s="141" t="n">
        <v>84</v>
      </c>
      <c r="AF37" s="585" t="n">
        <v>3838.84</v>
      </c>
    </row>
    <row r="38">
      <c r="A38" s="69" t="n">
        <v>70500023</v>
      </c>
      <c r="B38" s="69" t="inlineStr">
        <is>
          <t>Buggies Visitor 18 H</t>
        </is>
      </c>
      <c r="C38" s="586" t="n">
        <v>3698.35</v>
      </c>
      <c r="D38" s="90" t="n">
        <v>112</v>
      </c>
      <c r="E38" s="587">
        <f>C38/D38</f>
        <v/>
      </c>
      <c r="G38" s="586">
        <f>+'[2]Rep Wing'!F97</f>
        <v/>
      </c>
      <c r="H38" s="90">
        <f>+'[2]Rep Wing'!E97</f>
        <v/>
      </c>
      <c r="I38" s="587">
        <f>G38/H38</f>
        <v/>
      </c>
      <c r="L38" s="592">
        <f>+H38-D38</f>
        <v/>
      </c>
      <c r="N38" s="593">
        <f>+I38-E38</f>
        <v/>
      </c>
      <c r="P38" s="589">
        <f>Q38*R38</f>
        <v/>
      </c>
      <c r="Q38" s="75" t="n">
        <v>105</v>
      </c>
      <c r="R38" s="587" t="n">
        <v>33.0209821428571</v>
      </c>
      <c r="T38" s="591">
        <f>+G38-P38</f>
        <v/>
      </c>
      <c r="U38" s="592">
        <f>+H38-Q38</f>
        <v/>
      </c>
      <c r="V38" s="590">
        <f>+I38-R38</f>
        <v/>
      </c>
      <c r="AD38" s="141" t="inlineStr">
        <is>
          <t>ABANADO</t>
        </is>
      </c>
      <c r="AE38" s="141" t="n">
        <v>428</v>
      </c>
      <c r="AF38" s="585" t="n">
        <v>1191.4</v>
      </c>
    </row>
    <row r="39">
      <c r="A39" s="69" t="n">
        <v>70500023</v>
      </c>
      <c r="B39" s="69" t="inlineStr">
        <is>
          <t>Buggies Member 18 H</t>
        </is>
      </c>
      <c r="C39" s="586" t="n">
        <v>2837.19</v>
      </c>
      <c r="D39" s="90" t="n">
        <v>149</v>
      </c>
      <c r="E39" s="587">
        <f>C39/D39</f>
        <v/>
      </c>
      <c r="G39" s="586">
        <f>+'[2]Rep Wing'!F98</f>
        <v/>
      </c>
      <c r="H39" s="90">
        <f>+'[2]Rep Wing'!E98</f>
        <v/>
      </c>
      <c r="I39" s="587">
        <f>G39/H39</f>
        <v/>
      </c>
      <c r="L39" s="588">
        <f>+H39-D39</f>
        <v/>
      </c>
      <c r="N39" s="593">
        <f>+I39-E39</f>
        <v/>
      </c>
      <c r="P39" s="589">
        <f>Q39*R39</f>
        <v/>
      </c>
      <c r="Q39" s="75" t="n">
        <v>138</v>
      </c>
      <c r="R39" s="587" t="n">
        <v>19.0415436241611</v>
      </c>
      <c r="T39" s="590">
        <f>+G39-P39</f>
        <v/>
      </c>
      <c r="U39" s="592">
        <f>+H39-Q39</f>
        <v/>
      </c>
      <c r="V39" s="590">
        <f>+I39-R39</f>
        <v/>
      </c>
      <c r="AD39" s="141" t="inlineStr">
        <is>
          <t>INVITADOS</t>
        </is>
      </c>
      <c r="AE39" s="141" t="n">
        <v>97</v>
      </c>
      <c r="AF39" s="585" t="n">
        <v>2590.91</v>
      </c>
    </row>
    <row r="40">
      <c r="A40" s="69" t="n">
        <v>70500023</v>
      </c>
      <c r="B40" s="69" t="inlineStr">
        <is>
          <t>Buggy Other (9 holes, Society, Individual)</t>
        </is>
      </c>
      <c r="C40" s="586" t="n">
        <v>4058.26</v>
      </c>
      <c r="D40" s="90" t="n">
        <v>304</v>
      </c>
      <c r="E40" s="587">
        <f>C40/D40</f>
        <v/>
      </c>
      <c r="G40" s="586">
        <f>+'[2]Rep Wing'!F153-'[2]Comparison 2025 GF'!G38-'[2]Comparison 2025 GF'!G39</f>
        <v/>
      </c>
      <c r="H40" s="90">
        <f>+'[2]Rep Wing'!E153-'[2]Comparison 2025 GF'!H38-'[2]Comparison 2025 GF'!H39</f>
        <v/>
      </c>
      <c r="I40" s="587">
        <f>G40/H40</f>
        <v/>
      </c>
      <c r="L40" s="588">
        <f>+H40-D40</f>
        <v/>
      </c>
      <c r="N40" s="593">
        <f>+I40-E40</f>
        <v/>
      </c>
      <c r="P40" s="589">
        <f>Q40*R40</f>
        <v/>
      </c>
      <c r="Q40" s="75" t="n">
        <v>282</v>
      </c>
      <c r="R40" s="587" t="n">
        <v>13.3495394736842</v>
      </c>
      <c r="T40" s="590">
        <f>+G40-P40</f>
        <v/>
      </c>
      <c r="U40" s="588">
        <f>+H40-Q40</f>
        <v/>
      </c>
      <c r="V40" s="590">
        <f>+I40-R40</f>
        <v/>
      </c>
      <c r="AD40" s="141" t="inlineStr">
        <is>
          <t>SOCIOS ALIQUERES</t>
        </is>
      </c>
      <c r="AF40" s="585" t="n">
        <v>2275</v>
      </c>
    </row>
    <row r="41">
      <c r="A41" s="69" t="n">
        <v>70500023</v>
      </c>
      <c r="B41" s="69" t="inlineStr">
        <is>
          <t>Members Monthly Pass</t>
        </is>
      </c>
      <c r="C41" s="586" t="n">
        <v>132.24</v>
      </c>
      <c r="D41" s="90" t="n">
        <v>4</v>
      </c>
      <c r="E41" s="587">
        <f>C41/D41</f>
        <v/>
      </c>
      <c r="G41" s="586" t="n"/>
      <c r="H41" s="90" t="n"/>
      <c r="I41" s="587" t="n"/>
      <c r="N41" s="583" t="n"/>
      <c r="P41" s="589">
        <f>Q41*R41</f>
        <v/>
      </c>
      <c r="Q41" s="75" t="n">
        <v>4</v>
      </c>
      <c r="R41" s="587" t="n">
        <v>33.06</v>
      </c>
      <c r="T41" s="590">
        <f>+G41-P41</f>
        <v/>
      </c>
      <c r="U41" s="588">
        <f>+H41-Q41</f>
        <v/>
      </c>
      <c r="V41" s="590" t="n"/>
      <c r="AD41" s="141" t="inlineStr">
        <is>
          <t>ABONADO ALIQUERES</t>
        </is>
      </c>
      <c r="AF41" s="585" t="n">
        <v>975</v>
      </c>
    </row>
    <row r="42">
      <c r="A42" s="69" t="n"/>
      <c r="B42" s="69" t="n"/>
      <c r="C42" s="594">
        <f>SUM(C38:C41)</f>
        <v/>
      </c>
      <c r="D42" s="91">
        <f>SUM(D38:D41)</f>
        <v/>
      </c>
      <c r="E42" s="587" t="n"/>
      <c r="G42" s="602">
        <f>SUM(G38:G41)</f>
        <v/>
      </c>
      <c r="H42" s="81">
        <f>SUM(H38:H41)</f>
        <v/>
      </c>
      <c r="I42" s="587" t="n"/>
      <c r="K42" s="591">
        <f>+G42+G27</f>
        <v/>
      </c>
      <c r="N42" s="583" t="n"/>
      <c r="P42" s="597">
        <f>SUM(P38:P41)</f>
        <v/>
      </c>
      <c r="Q42" s="116">
        <f>SUM(Q38:Q41)</f>
        <v/>
      </c>
      <c r="R42" s="587" t="n"/>
      <c r="T42" s="604">
        <f>SUM(T38:T41)</f>
        <v/>
      </c>
      <c r="U42" s="605">
        <f>SUM(U38:U41)</f>
        <v/>
      </c>
      <c r="V42" s="591" t="n"/>
      <c r="AD42" s="141" t="inlineStr">
        <is>
          <t>ALIQUERES 9 HL</t>
        </is>
      </c>
      <c r="AF42" s="585" t="n">
        <v>801</v>
      </c>
    </row>
    <row r="43">
      <c r="A43" s="69" t="n"/>
      <c r="B43" s="69" t="n"/>
      <c r="C43" s="586" t="n"/>
      <c r="D43" s="90" t="n"/>
      <c r="E43" s="587" t="n"/>
      <c r="G43" s="586" t="n"/>
      <c r="H43" s="90" t="n"/>
      <c r="I43" s="587" t="n"/>
      <c r="N43" s="583" t="n"/>
      <c r="P43" s="589" t="n"/>
      <c r="Q43" s="75" t="n"/>
      <c r="R43" s="587" t="n"/>
      <c r="U43" s="592" t="n"/>
      <c r="AD43" s="141" t="inlineStr">
        <is>
          <t>OTROS</t>
        </is>
      </c>
      <c r="AF43" s="585" t="n">
        <v>33242</v>
      </c>
    </row>
    <row r="44">
      <c r="A44" s="92" t="n">
        <v>70500015</v>
      </c>
      <c r="B44" s="69" t="inlineStr">
        <is>
          <t>Trolleys (Direct + Members)</t>
        </is>
      </c>
      <c r="C44" s="594" t="n">
        <v>2938.84</v>
      </c>
      <c r="D44" s="78" t="n">
        <v>467</v>
      </c>
      <c r="E44" s="587">
        <f>C44/D44</f>
        <v/>
      </c>
      <c r="G44" s="602">
        <f>+'[2]Rep Wing'!F154</f>
        <v/>
      </c>
      <c r="H44" s="81">
        <f>+'[2]Rep Wing'!E154</f>
        <v/>
      </c>
      <c r="I44" s="587">
        <f>G44/H44</f>
        <v/>
      </c>
      <c r="L44" s="592">
        <f>+H44-D44</f>
        <v/>
      </c>
      <c r="N44" s="584">
        <f>+I44-E44</f>
        <v/>
      </c>
      <c r="P44" s="597">
        <f>Q44*R44</f>
        <v/>
      </c>
      <c r="Q44" s="116" t="n">
        <v>434</v>
      </c>
      <c r="R44" s="587" t="n">
        <v>6.29</v>
      </c>
      <c r="T44" s="591">
        <f>+G44-P44</f>
        <v/>
      </c>
      <c r="U44" s="592">
        <f>+H44-Q44</f>
        <v/>
      </c>
      <c r="V44" s="591">
        <f>+I44-R44</f>
        <v/>
      </c>
      <c r="AD44" s="141" t="inlineStr">
        <is>
          <t>TIENDA</t>
        </is>
      </c>
      <c r="AF44" s="585" t="n">
        <v>819</v>
      </c>
    </row>
    <row r="45">
      <c r="A45" s="92" t="n"/>
      <c r="B45" s="69" t="n"/>
      <c r="C45" s="619" t="n"/>
      <c r="D45" s="75" t="n"/>
      <c r="E45" s="587" t="n"/>
      <c r="G45" s="619" t="n"/>
      <c r="H45" s="75" t="n"/>
      <c r="I45" s="587" t="n"/>
      <c r="P45" s="75" t="n"/>
      <c r="Q45" s="75" t="n"/>
      <c r="R45" s="587" t="n"/>
      <c r="U45" s="592" t="n"/>
    </row>
    <row r="46">
      <c r="A46" s="92" t="n"/>
      <c r="B46" s="69" t="n"/>
      <c r="C46" s="619" t="n"/>
      <c r="D46" s="75" t="n"/>
      <c r="E46" s="587" t="n"/>
      <c r="G46" s="619" t="n"/>
      <c r="H46" s="75" t="n"/>
      <c r="I46" s="587" t="n"/>
      <c r="P46" s="75" t="n"/>
      <c r="Q46" s="75" t="n"/>
      <c r="R46" s="587" t="n"/>
      <c r="U46" s="592" t="n"/>
    </row>
    <row r="47">
      <c r="A47" s="92" t="n"/>
      <c r="B47" s="69" t="inlineStr">
        <is>
          <t>TOTAL - ACTUAL GF + BUGGIES</t>
        </is>
      </c>
      <c r="C47" s="609">
        <f>SUM(C27,C36,C42)</f>
        <v/>
      </c>
      <c r="D47" s="94">
        <f>SUM(D42,D36,D27)</f>
        <v/>
      </c>
      <c r="E47" s="587">
        <f>+C47/D47</f>
        <v/>
      </c>
      <c r="G47" s="602">
        <f>SUM(G27,G36,G42)</f>
        <v/>
      </c>
      <c r="H47" s="94">
        <f>SUM(H42,H36,H27)</f>
        <v/>
      </c>
      <c r="I47" s="587">
        <f>+G47/H47</f>
        <v/>
      </c>
      <c r="P47" s="620">
        <f>SUM(P42,P36,P27)</f>
        <v/>
      </c>
      <c r="Q47" s="94">
        <f>SUM(Q42,Q36,Q27)</f>
        <v/>
      </c>
      <c r="R47" s="587">
        <f>+P47/Q47</f>
        <v/>
      </c>
      <c r="T47" s="591">
        <f>+G47-P47</f>
        <v/>
      </c>
      <c r="U47" s="592" t="n"/>
      <c r="V47" s="590">
        <f>+I47-R47</f>
        <v/>
      </c>
    </row>
    <row r="48">
      <c r="A48" s="3" t="n"/>
      <c r="B48" s="69" t="n"/>
      <c r="C48" s="586" t="n"/>
      <c r="D48" s="75" t="n"/>
      <c r="E48" s="587" t="n"/>
      <c r="G48" s="586" t="n"/>
      <c r="H48" s="75" t="n"/>
      <c r="I48" s="122" t="n"/>
      <c r="P48" s="75" t="n"/>
      <c r="Q48" s="75" t="n"/>
      <c r="R48" s="587" t="n"/>
      <c r="U48" s="592" t="n"/>
    </row>
    <row r="49" ht="15.15" customHeight="1" s="275">
      <c r="A49" s="3" t="n"/>
      <c r="B49" s="69" t="inlineStr">
        <is>
          <t>TOTAL</t>
        </is>
      </c>
      <c r="C49" s="621">
        <f>SUM(C10,C17,C19,C21,C23,C31,C33,C42,C44)</f>
        <v/>
      </c>
      <c r="D49" s="75" t="n"/>
      <c r="E49" s="587" t="n"/>
      <c r="G49" s="622">
        <f>SUM(G10,G17,G19,G21,G23,G31,G33,G42,G44)</f>
        <v/>
      </c>
      <c r="H49" s="75" t="n"/>
      <c r="I49" s="75" t="n"/>
      <c r="J49" s="623" t="n">
        <v>142504</v>
      </c>
      <c r="K49" s="591">
        <f>SUM(K12:K47)</f>
        <v/>
      </c>
      <c r="P49" s="620">
        <f>SUM(P10,P17,P19,P21,P23,P31,P33,P42,P44)</f>
        <v/>
      </c>
      <c r="Q49" s="75" t="n"/>
      <c r="R49" s="587" t="n"/>
      <c r="T49" s="624">
        <f>+G49-P49</f>
        <v/>
      </c>
      <c r="U49" s="592" t="n"/>
      <c r="V49" s="591" t="n"/>
    </row>
    <row r="50" ht="15.15" customHeight="1" s="275">
      <c r="U50" s="592" t="n"/>
    </row>
    <row r="51">
      <c r="U51" s="592" t="n"/>
    </row>
    <row r="52">
      <c r="U52" s="592" t="n"/>
    </row>
    <row r="53">
      <c r="U53" s="592" t="n"/>
    </row>
    <row r="54">
      <c r="U54" s="592" t="n"/>
    </row>
    <row r="55">
      <c r="U55" s="592" t="n"/>
    </row>
    <row r="56">
      <c r="U56" s="592" t="n"/>
    </row>
    <row r="57" ht="15.15" customHeight="1" s="275">
      <c r="U57" s="592" t="n"/>
    </row>
    <row r="58" ht="26.55" customHeight="1" s="275">
      <c r="A58" s="573" t="inlineStr">
        <is>
          <t>FEBRUARY 2025</t>
        </is>
      </c>
      <c r="B58" s="574" t="n"/>
      <c r="C58" s="575" t="inlineStr">
        <is>
          <t>ACTUAL YTD FEB 2024</t>
        </is>
      </c>
      <c r="D58" s="576" t="n"/>
      <c r="E58" s="577" t="n"/>
      <c r="F58" s="61" t="n"/>
      <c r="G58" s="578" t="inlineStr">
        <is>
          <t>ACTUAL YTD FEB 2025</t>
        </is>
      </c>
      <c r="H58" s="576" t="n"/>
      <c r="I58" s="577" t="n"/>
      <c r="J58" s="100" t="n"/>
      <c r="K58" s="100" t="n"/>
      <c r="L58" s="100" t="n"/>
      <c r="M58" s="100" t="n"/>
      <c r="N58" s="100" t="n"/>
      <c r="O58" s="101" t="n"/>
      <c r="P58" s="579" t="inlineStr">
        <is>
          <t>BUDGET 2025</t>
        </is>
      </c>
      <c r="Q58" s="576" t="n"/>
      <c r="R58" s="577" t="n"/>
      <c r="S58" s="100" t="n"/>
    </row>
    <row r="59" ht="69" customHeight="1" s="275">
      <c r="A59" s="64" t="inlineStr">
        <is>
          <t xml:space="preserve">GREEN FEE INCOME </t>
        </is>
      </c>
      <c r="C59" s="65" t="inlineStr">
        <is>
          <t>REP win</t>
        </is>
      </c>
      <c r="D59" s="66" t="inlineStr">
        <is>
          <t>Number of rounds/items sold/rented MTD FEB</t>
        </is>
      </c>
      <c r="E59" s="66" t="inlineStr">
        <is>
          <t>Average price</t>
        </is>
      </c>
      <c r="G59" s="67" t="inlineStr">
        <is>
          <t>REP win</t>
        </is>
      </c>
      <c r="H59" s="68" t="inlineStr">
        <is>
          <t>Number of rounds/items sold/rented MTD FEB</t>
        </is>
      </c>
      <c r="I59" s="68" t="inlineStr">
        <is>
          <t>Average price</t>
        </is>
      </c>
      <c r="K59" s="14" t="inlineStr">
        <is>
          <t>SMART PANEL</t>
        </is>
      </c>
      <c r="L59" s="103" t="inlineStr">
        <is>
          <t>Increase/ decrease in number of rounds sold 25 v 24</t>
        </is>
      </c>
      <c r="M59" s="14" t="n"/>
      <c r="N59" s="103" t="inlineStr">
        <is>
          <t>Actual Rate Incr/Decr</t>
        </is>
      </c>
      <c r="O59" s="101" t="n"/>
      <c r="P59" s="104" t="inlineStr">
        <is>
          <t>BUDGET 2025</t>
        </is>
      </c>
      <c r="Q59" s="126" t="inlineStr">
        <is>
          <t>Number of rounds/items sold/rented MTD FEB</t>
        </is>
      </c>
      <c r="R59" s="126" t="inlineStr">
        <is>
          <t>Average price</t>
        </is>
      </c>
      <c r="S59" s="14" t="n"/>
      <c r="T59" s="127" t="inlineStr">
        <is>
          <t>Overall Income</t>
        </is>
      </c>
      <c r="U59" s="127" t="inlineStr">
        <is>
          <t>Number of rounds/items sold/rented MTD FEB</t>
        </is>
      </c>
      <c r="V59" s="103" t="inlineStr">
        <is>
          <t>Budget Rate Incr/Decr</t>
        </is>
      </c>
    </row>
    <row r="60" ht="21" customHeight="1" s="275">
      <c r="A60" s="3" t="n"/>
      <c r="B60" s="69" t="n"/>
      <c r="C60" s="580" t="n">
        <v>45350</v>
      </c>
      <c r="E60" s="71" t="inlineStr">
        <is>
          <t>Euros</t>
        </is>
      </c>
      <c r="G60" s="581" t="n">
        <v>45716</v>
      </c>
      <c r="I60" s="105" t="inlineStr">
        <is>
          <t>Euros</t>
        </is>
      </c>
      <c r="J60" s="106" t="n"/>
      <c r="K60" s="106" t="n"/>
      <c r="M60" s="106" t="n"/>
      <c r="N60" s="107" t="inlineStr">
        <is>
          <t>Euros</t>
        </is>
      </c>
      <c r="O60" s="101" t="n"/>
      <c r="P60" s="582" t="n">
        <v>45716</v>
      </c>
      <c r="R60" s="128" t="inlineStr">
        <is>
          <t>Euros</t>
        </is>
      </c>
      <c r="S60" s="106" t="n"/>
      <c r="T60" s="129" t="n"/>
      <c r="U60" s="130" t="inlineStr">
        <is>
          <t>Diff</t>
        </is>
      </c>
      <c r="V60" s="107" t="inlineStr">
        <is>
          <t>Euros</t>
        </is>
      </c>
    </row>
    <row r="61">
      <c r="A61" s="69" t="n"/>
      <c r="B61" s="69" t="n"/>
    </row>
    <row r="62">
      <c r="A62" s="69" t="n"/>
      <c r="B62" s="69" t="n"/>
      <c r="N62" s="583" t="n"/>
    </row>
    <row r="63">
      <c r="A63" s="69" t="n">
        <v>70500007</v>
      </c>
      <c r="B63" s="73" t="inlineStr">
        <is>
          <t>GF Shareholder Guests</t>
        </is>
      </c>
      <c r="C63" s="586" t="n">
        <v>8584.299999999999</v>
      </c>
      <c r="D63" s="97" t="n">
        <v>192</v>
      </c>
      <c r="E63" s="98">
        <f>C63/D63</f>
        <v/>
      </c>
      <c r="G63" s="586">
        <f>+'[2]Rep Wing'!U84</f>
        <v/>
      </c>
      <c r="H63" s="75">
        <f>+'[2]Rep Wing'!T84</f>
        <v/>
      </c>
      <c r="I63" s="587">
        <f>G63/H63</f>
        <v/>
      </c>
      <c r="L63" s="588">
        <f>+H63-D63</f>
        <v/>
      </c>
      <c r="N63" s="584">
        <f>+I63-E63</f>
        <v/>
      </c>
      <c r="P63" s="589">
        <f>Q63*R63</f>
        <v/>
      </c>
      <c r="Q63" s="75" t="n">
        <v>185</v>
      </c>
      <c r="R63" s="140" t="n">
        <v>49.18</v>
      </c>
      <c r="T63" s="590">
        <f>+G63-P63</f>
        <v/>
      </c>
      <c r="U63" s="588">
        <f>+H63-Q63</f>
        <v/>
      </c>
      <c r="V63" s="591">
        <f>+I63-R63</f>
        <v/>
      </c>
    </row>
    <row r="64">
      <c r="A64" s="69" t="n">
        <v>70500007</v>
      </c>
      <c r="B64" s="73" t="inlineStr">
        <is>
          <t>GF Shareholder Guest ticket</t>
        </is>
      </c>
      <c r="C64" s="586" t="n">
        <v>3181.82</v>
      </c>
      <c r="D64" s="97" t="n">
        <v>83</v>
      </c>
      <c r="E64" s="98">
        <f>C64/D64</f>
        <v/>
      </c>
      <c r="G64" s="586">
        <f>+'[2]Rep Wing'!U83</f>
        <v/>
      </c>
      <c r="H64" s="75">
        <f>+'[2]Rep Wing'!T83</f>
        <v/>
      </c>
      <c r="I64" s="587">
        <f>G64/H64</f>
        <v/>
      </c>
      <c r="K64" s="591" t="n"/>
      <c r="L64" s="592">
        <f>+H64-D64</f>
        <v/>
      </c>
      <c r="N64" s="584">
        <f>+I64-E64</f>
        <v/>
      </c>
      <c r="P64" s="589">
        <f>Q64*R64</f>
        <v/>
      </c>
      <c r="Q64" s="75" t="n">
        <v>80</v>
      </c>
      <c r="R64" s="140" t="n">
        <v>42.17</v>
      </c>
      <c r="T64" s="591">
        <f>+G64-P64</f>
        <v/>
      </c>
      <c r="U64" s="592">
        <f>+H64-Q64</f>
        <v/>
      </c>
      <c r="V64" s="591">
        <f>+I64-R64</f>
        <v/>
      </c>
    </row>
    <row r="65">
      <c r="A65" s="69" t="n">
        <v>70500007</v>
      </c>
      <c r="B65" s="69" t="inlineStr">
        <is>
          <t>Annual Members Green Fees</t>
        </is>
      </c>
      <c r="C65" s="586" t="n">
        <v>3223.14</v>
      </c>
      <c r="D65" s="97" t="n">
        <v>300</v>
      </c>
      <c r="E65" s="98">
        <f>C65/D65</f>
        <v/>
      </c>
      <c r="G65" s="586">
        <f>+'[2]Rep Wing'!U88</f>
        <v/>
      </c>
      <c r="H65" s="75">
        <f>+'[2]Rep Wing'!T88</f>
        <v/>
      </c>
      <c r="I65" s="587">
        <f>G65/H65</f>
        <v/>
      </c>
      <c r="L65" s="588">
        <f>+H65-D65</f>
        <v/>
      </c>
      <c r="N65" s="584">
        <f>+I65-E65</f>
        <v/>
      </c>
      <c r="P65" s="589">
        <f>Q65*R65</f>
        <v/>
      </c>
      <c r="Q65" s="75" t="n">
        <v>290</v>
      </c>
      <c r="R65" s="140" t="n">
        <v>10.74</v>
      </c>
      <c r="T65" s="590">
        <f>+G65-P65</f>
        <v/>
      </c>
      <c r="U65" s="588">
        <f>+H65-Q65</f>
        <v/>
      </c>
      <c r="V65" s="591" t="n"/>
    </row>
    <row r="66">
      <c r="A66" s="69" t="n"/>
      <c r="B66" s="69" t="n"/>
      <c r="C66" s="594">
        <f>SUM(C63:C65)</f>
        <v/>
      </c>
      <c r="D66" s="156">
        <f>SUM(D63:D65)</f>
        <v/>
      </c>
      <c r="E66" s="97" t="n"/>
      <c r="G66" s="596">
        <f>SUM(G63:G65)</f>
        <v/>
      </c>
      <c r="H66" s="81">
        <f>SUM(H63:H65)</f>
        <v/>
      </c>
      <c r="I66" s="595">
        <f>+G66/H66</f>
        <v/>
      </c>
      <c r="L66" s="588" t="n"/>
      <c r="N66" s="583" t="n"/>
      <c r="P66" s="597">
        <f>SUM(P63:P65)</f>
        <v/>
      </c>
      <c r="Q66" s="116">
        <f>SUM(Q63:Q65)</f>
        <v/>
      </c>
      <c r="R66" s="140" t="n"/>
      <c r="T66" s="598">
        <f>SUM(T63:T65)</f>
        <v/>
      </c>
      <c r="U66" s="599">
        <f>SUM(U63:U65)</f>
        <v/>
      </c>
      <c r="V66" s="591" t="n"/>
    </row>
    <row r="67" ht="15.15" customHeight="1" s="275">
      <c r="A67" s="69" t="n"/>
      <c r="B67" s="69" t="n"/>
      <c r="C67" s="625" t="n"/>
      <c r="D67" s="97" t="n"/>
      <c r="E67" s="97" t="n"/>
      <c r="G67" s="589" t="n"/>
      <c r="H67" s="75" t="n"/>
      <c r="I67" s="587" t="n"/>
      <c r="L67" s="588" t="n"/>
      <c r="N67" s="583" t="n"/>
      <c r="P67" s="75" t="n"/>
      <c r="Q67" s="75" t="n"/>
      <c r="R67" s="140" t="n"/>
      <c r="U67" s="592" t="n"/>
    </row>
    <row r="68" ht="15.15" customHeight="1" s="275">
      <c r="A68" s="69" t="n">
        <v>70500008</v>
      </c>
      <c r="B68" s="73" t="inlineStr">
        <is>
          <t>Green Fee Direct 18 holes</t>
        </is>
      </c>
      <c r="C68" s="586" t="n">
        <v>21300.99</v>
      </c>
      <c r="D68" s="97" t="n">
        <v>306</v>
      </c>
      <c r="E68" s="98">
        <f>C68/D68</f>
        <v/>
      </c>
      <c r="G68" s="586">
        <f>+'[2]Rep Wing'!U148</f>
        <v/>
      </c>
      <c r="H68" s="75">
        <f>+'[2]Rep Wing'!T148</f>
        <v/>
      </c>
      <c r="I68" s="587">
        <f>G68/H68</f>
        <v/>
      </c>
      <c r="K68" s="591" t="n"/>
      <c r="L68" s="592">
        <f>+H68-D68</f>
        <v/>
      </c>
      <c r="N68" s="626">
        <f>+I68-E68</f>
        <v/>
      </c>
      <c r="P68" s="589">
        <f>Q68*R68</f>
        <v/>
      </c>
      <c r="Q68" s="75" t="n">
        <v>296</v>
      </c>
      <c r="R68" s="140" t="n">
        <v>76.56999999999999</v>
      </c>
      <c r="T68" s="591">
        <f>+G68-P68</f>
        <v/>
      </c>
      <c r="U68" s="592">
        <f>+H68-Q68</f>
        <v/>
      </c>
      <c r="V68" s="627">
        <f>+I68-R68</f>
        <v/>
      </c>
    </row>
    <row r="69" ht="15.15" customHeight="1" s="275">
      <c r="A69" s="69" t="n">
        <v>70500008</v>
      </c>
      <c r="B69" s="69" t="inlineStr">
        <is>
          <t>GF Courtesy</t>
        </is>
      </c>
      <c r="C69" s="586" t="n">
        <v>41.32</v>
      </c>
      <c r="D69" s="97" t="n">
        <v>145</v>
      </c>
      <c r="E69" s="98">
        <f>C69/D69</f>
        <v/>
      </c>
      <c r="G69" s="586">
        <f>+'[2]Rep Wing'!U151</f>
        <v/>
      </c>
      <c r="H69" s="75">
        <f>+'[2]Rep Wing'!T151</f>
        <v/>
      </c>
      <c r="I69" s="587">
        <f>G69/H69</f>
        <v/>
      </c>
      <c r="L69" s="588">
        <f>+H69-D69</f>
        <v/>
      </c>
      <c r="N69" s="593">
        <f>+I69-E69</f>
        <v/>
      </c>
      <c r="P69" s="589">
        <f>Q69*R69</f>
        <v/>
      </c>
      <c r="Q69" s="75" t="n">
        <v>0</v>
      </c>
      <c r="R69" s="140" t="n">
        <v>0</v>
      </c>
      <c r="U69" s="592" t="n"/>
    </row>
    <row r="70">
      <c r="A70" s="69" t="n">
        <v>70500008</v>
      </c>
      <c r="B70" s="73" t="inlineStr">
        <is>
          <t>GF Society/Group/Comp</t>
        </is>
      </c>
      <c r="C70" s="586" t="n">
        <v>9913.219999999999</v>
      </c>
      <c r="D70" s="97" t="n">
        <v>197</v>
      </c>
      <c r="E70" s="98">
        <f>C70/D70</f>
        <v/>
      </c>
      <c r="G70" s="586">
        <f>+'[2]Rep Wing'!U152</f>
        <v/>
      </c>
      <c r="H70" s="75">
        <f>+'[2]Rep Wing'!T152</f>
        <v/>
      </c>
      <c r="I70" s="587">
        <f>G70/H70</f>
        <v/>
      </c>
      <c r="K70" s="591" t="n"/>
      <c r="L70" s="588">
        <f>+H70-D70</f>
        <v/>
      </c>
      <c r="N70" s="628">
        <f>+I70-E70</f>
        <v/>
      </c>
      <c r="P70" s="589">
        <f>Q70*R70</f>
        <v/>
      </c>
      <c r="Q70" s="75" t="n">
        <v>191</v>
      </c>
      <c r="R70" s="140" t="n">
        <v>55.36</v>
      </c>
      <c r="T70" s="590">
        <f>+G70-P70</f>
        <v/>
      </c>
      <c r="U70" s="588">
        <f>+H70-Q70</f>
        <v/>
      </c>
      <c r="V70" s="629">
        <f>+I70-R70</f>
        <v/>
      </c>
    </row>
    <row r="71" ht="15.15" customHeight="1" s="275">
      <c r="A71" s="69" t="n">
        <v>70500008</v>
      </c>
      <c r="B71" s="73" t="inlineStr">
        <is>
          <t>GF Members Other Clubs</t>
        </is>
      </c>
      <c r="C71" s="586" t="n">
        <v>3210.74</v>
      </c>
      <c r="D71" s="97" t="n">
        <v>57</v>
      </c>
      <c r="E71" s="98">
        <f>C71/D71</f>
        <v/>
      </c>
      <c r="G71" s="586">
        <f>+'[2]Rep Wing'!U156</f>
        <v/>
      </c>
      <c r="H71" s="75">
        <f>+'[2]Rep Wing'!T156</f>
        <v/>
      </c>
      <c r="I71" s="587">
        <f>G71/H71</f>
        <v/>
      </c>
      <c r="K71" s="591" t="n"/>
      <c r="L71" s="588">
        <f>+H71-D71</f>
        <v/>
      </c>
      <c r="N71" s="630">
        <f>+I71-E71</f>
        <v/>
      </c>
      <c r="P71" s="589">
        <f>Q71*R71</f>
        <v/>
      </c>
      <c r="Q71" s="75" t="n">
        <v>55</v>
      </c>
      <c r="R71" s="140" t="n">
        <v>61.96</v>
      </c>
      <c r="T71" s="590">
        <f>+G71-P71</f>
        <v/>
      </c>
      <c r="U71" s="588">
        <f>+H71-Q71</f>
        <v/>
      </c>
      <c r="V71" s="631">
        <f>+I71-R71</f>
        <v/>
      </c>
    </row>
    <row r="72">
      <c r="A72" s="69" t="n">
        <v>70500008</v>
      </c>
      <c r="B72" s="73" t="inlineStr">
        <is>
          <t>Tarjetas Descuento</t>
        </is>
      </c>
      <c r="C72" s="586" t="n">
        <v>495.87</v>
      </c>
      <c r="D72" s="97" t="n">
        <v>8</v>
      </c>
      <c r="E72" s="98">
        <f>C72/D72</f>
        <v/>
      </c>
      <c r="G72" s="586">
        <f>+'[2]Rep Wing'!U157</f>
        <v/>
      </c>
      <c r="H72" s="75">
        <f>+'[2]Rep Wing'!T157</f>
        <v/>
      </c>
      <c r="I72" s="587">
        <f>G72/H72</f>
        <v/>
      </c>
      <c r="K72" s="591" t="n"/>
      <c r="N72" s="583" t="n"/>
      <c r="P72" s="589">
        <f>Q72*R72</f>
        <v/>
      </c>
      <c r="Q72" s="75" t="n">
        <v>8</v>
      </c>
      <c r="R72" s="140" t="n">
        <v>61.98375</v>
      </c>
      <c r="U72" s="592" t="n"/>
    </row>
    <row r="73">
      <c r="A73" s="69" t="n"/>
      <c r="B73" s="69" t="n"/>
      <c r="C73" s="632" t="n">
        <v>34962.14</v>
      </c>
      <c r="D73" s="156" t="n">
        <v>713</v>
      </c>
      <c r="E73" s="97" t="n"/>
      <c r="G73" s="602">
        <f>SUM(G68:G72)</f>
        <v/>
      </c>
      <c r="H73" s="81">
        <f>SUM(H68:H72)</f>
        <v/>
      </c>
      <c r="I73" s="587">
        <f>+G73/H73</f>
        <v/>
      </c>
      <c r="K73" s="591" t="n"/>
      <c r="N73" s="583" t="n"/>
      <c r="P73" s="597">
        <f>SUM(P68:P72)</f>
        <v/>
      </c>
      <c r="Q73" s="116">
        <f>SUM(Q68:Q72)</f>
        <v/>
      </c>
      <c r="R73" s="140" t="n"/>
      <c r="T73" s="598">
        <f>SUM(T68:T72)</f>
        <v/>
      </c>
      <c r="U73" s="588" t="n"/>
      <c r="V73" s="590" t="n"/>
    </row>
    <row r="74">
      <c r="A74" s="69" t="n"/>
      <c r="B74" s="69" t="n"/>
      <c r="C74" s="625" t="n"/>
      <c r="D74" s="97" t="n"/>
      <c r="E74" s="97" t="n"/>
      <c r="G74" s="589" t="n"/>
      <c r="H74" s="75" t="n"/>
      <c r="I74" s="587" t="n"/>
      <c r="N74" s="583" t="n"/>
      <c r="P74" s="75" t="n"/>
      <c r="Q74" s="75" t="n"/>
      <c r="R74" s="140" t="n"/>
      <c r="U74" s="592" t="n"/>
    </row>
    <row r="75">
      <c r="A75" s="69" t="n">
        <v>70500009</v>
      </c>
      <c r="B75" s="69" t="inlineStr">
        <is>
          <t>GF 9 Holes</t>
        </is>
      </c>
      <c r="C75" s="594" t="n">
        <v>3891.74</v>
      </c>
      <c r="D75" s="156" t="n">
        <v>197</v>
      </c>
      <c r="E75" s="98">
        <f>C75/D75</f>
        <v/>
      </c>
      <c r="G75" s="602">
        <f>+'[2]Rep Wing'!U155</f>
        <v/>
      </c>
      <c r="H75" s="81">
        <f>+'[2]Rep Wing'!T155</f>
        <v/>
      </c>
      <c r="I75" s="587">
        <f>G75/H75</f>
        <v/>
      </c>
      <c r="L75" s="592">
        <f>+H75-D75</f>
        <v/>
      </c>
      <c r="N75" s="584">
        <f>+I75-E75</f>
        <v/>
      </c>
      <c r="P75" s="597">
        <f>Q75*R75</f>
        <v/>
      </c>
      <c r="Q75" s="116" t="n">
        <v>190</v>
      </c>
      <c r="R75" s="140" t="n">
        <v>21.4</v>
      </c>
      <c r="T75" s="591">
        <f>+G75-P75</f>
        <v/>
      </c>
      <c r="U75" s="592">
        <f>+H75-Q75</f>
        <v/>
      </c>
      <c r="V75" s="591">
        <f>+I75-R75</f>
        <v/>
      </c>
    </row>
    <row r="76">
      <c r="A76" s="69" t="n"/>
      <c r="B76" s="69" t="n"/>
      <c r="C76" s="625" t="n"/>
      <c r="D76" s="97" t="n"/>
      <c r="E76" s="97" t="n"/>
      <c r="G76" s="589" t="n"/>
      <c r="H76" s="75" t="n"/>
      <c r="I76" s="587" t="n"/>
      <c r="N76" s="583" t="n"/>
      <c r="P76" s="75" t="n"/>
      <c r="Q76" s="75" t="n"/>
      <c r="R76" s="140" t="n"/>
      <c r="U76" s="592" t="n"/>
    </row>
    <row r="77">
      <c r="A77" s="69" t="n">
        <v>70500010</v>
      </c>
      <c r="B77" s="69" t="inlineStr">
        <is>
          <t>Off Peak  Annual GF Pass</t>
        </is>
      </c>
      <c r="C77" s="594" t="n">
        <v>7520.66</v>
      </c>
      <c r="D77" s="156" t="n">
        <v>8</v>
      </c>
      <c r="E77" s="98">
        <f>C77/D77</f>
        <v/>
      </c>
      <c r="G77" s="602">
        <f>+'[2]Rep Wing'!U163</f>
        <v/>
      </c>
      <c r="H77" s="81">
        <f>+'[2]Rep Wing'!T163</f>
        <v/>
      </c>
      <c r="I77" s="587">
        <f>G77/H77</f>
        <v/>
      </c>
      <c r="L77" s="588">
        <f>+H77-D77</f>
        <v/>
      </c>
      <c r="N77" s="593">
        <f>+I77-E77</f>
        <v/>
      </c>
      <c r="P77" s="597">
        <f>Q77*R77</f>
        <v/>
      </c>
      <c r="Q77" s="116" t="n">
        <v>4</v>
      </c>
      <c r="R77" s="140" t="n">
        <v>987.5</v>
      </c>
      <c r="T77" s="590">
        <f>+G77-P77</f>
        <v/>
      </c>
      <c r="U77" s="592">
        <f>+H77-Q77</f>
        <v/>
      </c>
      <c r="V77" s="590">
        <f>+I77-R77</f>
        <v/>
      </c>
    </row>
    <row r="78">
      <c r="A78" s="69" t="n"/>
      <c r="B78" s="69" t="n"/>
      <c r="C78" s="625" t="n"/>
      <c r="D78" s="97" t="n"/>
      <c r="E78" s="97" t="n"/>
      <c r="G78" s="589" t="n"/>
      <c r="H78" s="75" t="n"/>
      <c r="I78" s="587" t="n"/>
      <c r="N78" s="583" t="n"/>
      <c r="P78" s="75" t="n"/>
      <c r="Q78" s="75" t="n"/>
      <c r="R78" s="140" t="n"/>
      <c r="U78" s="592" t="n"/>
    </row>
    <row r="79">
      <c r="A79" s="69" t="n">
        <v>70500056</v>
      </c>
      <c r="B79" s="69" t="inlineStr">
        <is>
          <t>Junior Annual Membership</t>
        </is>
      </c>
      <c r="C79" s="633" t="n">
        <v>0</v>
      </c>
      <c r="D79" s="160" t="n">
        <v>0</v>
      </c>
      <c r="E79" s="97" t="n"/>
      <c r="G79" s="602" t="n">
        <v>0</v>
      </c>
      <c r="H79" s="81" t="n">
        <v>0</v>
      </c>
      <c r="I79" s="587" t="n"/>
      <c r="N79" s="583" t="n"/>
      <c r="P79" s="116">
        <f>Q79*R79</f>
        <v/>
      </c>
      <c r="Q79" s="116" t="n">
        <v>0</v>
      </c>
      <c r="R79" s="140" t="n">
        <v>0</v>
      </c>
      <c r="T79" s="590">
        <f>+G79-P79</f>
        <v/>
      </c>
      <c r="U79" s="592">
        <f>+H79-Q79</f>
        <v/>
      </c>
      <c r="V79" s="590" t="n"/>
    </row>
    <row r="80" ht="15.15" customHeight="1" s="275">
      <c r="A80" s="69" t="n"/>
      <c r="B80" s="69" t="n"/>
      <c r="C80" s="625" t="n"/>
      <c r="D80" s="97" t="n"/>
      <c r="E80" s="97" t="n"/>
      <c r="G80" s="589" t="n"/>
      <c r="H80" s="75" t="n"/>
      <c r="I80" s="587" t="n"/>
      <c r="K80" s="591" t="n"/>
      <c r="N80" s="583" t="n"/>
      <c r="P80" s="75" t="n"/>
      <c r="Q80" s="75" t="n"/>
      <c r="R80" s="140" t="n"/>
      <c r="U80" s="592" t="n"/>
    </row>
    <row r="81">
      <c r="A81" s="69" t="n">
        <v>70500011</v>
      </c>
      <c r="B81" s="73" t="inlineStr">
        <is>
          <t>GF TTOO Credito</t>
        </is>
      </c>
      <c r="C81" s="586" t="n">
        <v>26625.62</v>
      </c>
      <c r="D81" s="97" t="n">
        <v>470</v>
      </c>
      <c r="E81" s="98">
        <f>C81/D81</f>
        <v/>
      </c>
      <c r="F81" s="85">
        <f>+C81/(C81+C82)</f>
        <v/>
      </c>
      <c r="G81" s="589">
        <f>+'[2]Rep Wing'!U149</f>
        <v/>
      </c>
      <c r="H81" s="75">
        <f>+'[2]Rep Wing'!T149</f>
        <v/>
      </c>
      <c r="I81" s="587">
        <f>G81/H81</f>
        <v/>
      </c>
      <c r="J81" s="176">
        <f>+G81/(G81+G82)</f>
        <v/>
      </c>
      <c r="K81" s="591" t="n"/>
      <c r="L81" s="588">
        <f>+H81-D81</f>
        <v/>
      </c>
      <c r="N81" s="628">
        <f>+I81-E81</f>
        <v/>
      </c>
      <c r="P81" s="589">
        <f>Q81*R81</f>
        <v/>
      </c>
      <c r="Q81" s="75" t="n">
        <v>455</v>
      </c>
      <c r="R81" s="140" t="n">
        <v>61.19</v>
      </c>
      <c r="S81" s="176">
        <f>+P81/(P81+P82)</f>
        <v/>
      </c>
      <c r="T81" s="590">
        <f>+G81-P81</f>
        <v/>
      </c>
      <c r="U81" s="588">
        <f>+H81-Q81</f>
        <v/>
      </c>
      <c r="V81" s="629">
        <f>+I81-R81</f>
        <v/>
      </c>
    </row>
    <row r="82" ht="15.15" customHeight="1" s="275">
      <c r="A82" s="69" t="n">
        <v>70500011</v>
      </c>
      <c r="B82" s="73" t="inlineStr">
        <is>
          <t>GF TTOO Prepay</t>
        </is>
      </c>
      <c r="C82" s="586" t="n">
        <v>24577.69</v>
      </c>
      <c r="D82" s="97" t="n">
        <v>459</v>
      </c>
      <c r="E82" s="98">
        <f>C82/D82</f>
        <v/>
      </c>
      <c r="F82" s="85">
        <f>+C82/(C82+C81)</f>
        <v/>
      </c>
      <c r="G82" s="589">
        <f>+'[2]Rep Wing'!U150</f>
        <v/>
      </c>
      <c r="H82" s="75">
        <f>+'[2]Rep Wing'!T150</f>
        <v/>
      </c>
      <c r="I82" s="587">
        <f>G82/H82</f>
        <v/>
      </c>
      <c r="J82" s="177">
        <f>+G82/(G82+G81)</f>
        <v/>
      </c>
      <c r="K82" s="591" t="n"/>
      <c r="L82" s="592">
        <f>+H82-D82</f>
        <v/>
      </c>
      <c r="N82" s="634">
        <f>+I82-E82</f>
        <v/>
      </c>
      <c r="P82" s="589">
        <f>Q82*R82</f>
        <v/>
      </c>
      <c r="Q82" s="75" t="n">
        <v>445</v>
      </c>
      <c r="R82" s="140" t="n">
        <v>57.37</v>
      </c>
      <c r="S82" s="177">
        <f>+P82/(P82+P81)</f>
        <v/>
      </c>
      <c r="T82" s="591">
        <f>+G82-P82</f>
        <v/>
      </c>
      <c r="U82" s="592">
        <f>+H82-Q82</f>
        <v/>
      </c>
      <c r="V82" s="635">
        <f>+I82-R82</f>
        <v/>
      </c>
    </row>
    <row r="83">
      <c r="A83" s="69" t="n">
        <v>70500011</v>
      </c>
      <c r="B83" s="69" t="inlineStr">
        <is>
          <t>Buggy TOO Credito</t>
        </is>
      </c>
      <c r="C83" s="586" t="n">
        <v>5148.76</v>
      </c>
      <c r="D83" s="97" t="n">
        <v>178</v>
      </c>
      <c r="E83" s="98">
        <f>C83/D83</f>
        <v/>
      </c>
      <c r="G83" s="589">
        <f>+'[2]Rep Wing'!U162</f>
        <v/>
      </c>
      <c r="H83" s="75">
        <f>+'[2]Rep Wing'!T162</f>
        <v/>
      </c>
      <c r="I83" s="587">
        <f>G83/H83</f>
        <v/>
      </c>
      <c r="L83" s="588">
        <f>+H83-D83</f>
        <v/>
      </c>
      <c r="N83" s="634">
        <f>+I83-E83</f>
        <v/>
      </c>
      <c r="P83" s="589">
        <f>Q83*R83</f>
        <v/>
      </c>
      <c r="Q83" s="75" t="n">
        <v>172</v>
      </c>
      <c r="R83" s="140" t="n">
        <v>33.05</v>
      </c>
      <c r="T83" s="590">
        <f>+G83-P83</f>
        <v/>
      </c>
      <c r="U83" s="588">
        <f>+H83-Q83</f>
        <v/>
      </c>
      <c r="V83" s="635">
        <f>+I83-R83</f>
        <v/>
      </c>
    </row>
    <row r="84" ht="15.15" customHeight="1" s="275">
      <c r="A84" s="69" t="n">
        <v>70500011</v>
      </c>
      <c r="B84" s="69" t="inlineStr">
        <is>
          <t>Abonos Tour Oper.</t>
        </is>
      </c>
      <c r="C84" s="586" t="n">
        <v>1785.12</v>
      </c>
      <c r="D84" s="97" t="n">
        <v>36</v>
      </c>
      <c r="E84" s="98">
        <f>C84/D84</f>
        <v/>
      </c>
      <c r="G84" s="589">
        <f>+'[2]Rep Wing'!U168</f>
        <v/>
      </c>
      <c r="H84" s="75">
        <f>+'[2]Rep Wing'!T168</f>
        <v/>
      </c>
      <c r="I84" s="587">
        <f>G84/H84</f>
        <v/>
      </c>
      <c r="L84" s="588">
        <f>+H84-D84</f>
        <v/>
      </c>
      <c r="N84" s="630">
        <f>+I84-E84</f>
        <v/>
      </c>
      <c r="P84" s="589">
        <f>Q84*R84</f>
        <v/>
      </c>
      <c r="Q84" s="75" t="n">
        <v>36</v>
      </c>
      <c r="R84" s="140" t="n">
        <v>49.59</v>
      </c>
      <c r="T84" s="590">
        <f>+G84-P84</f>
        <v/>
      </c>
      <c r="U84" s="588">
        <f>+H84-Q84</f>
        <v/>
      </c>
      <c r="V84" s="631">
        <f>+I84-R84</f>
        <v/>
      </c>
    </row>
    <row r="85">
      <c r="A85" s="69" t="n">
        <v>70500011</v>
      </c>
      <c r="B85" s="69" t="inlineStr">
        <is>
          <t>GITO</t>
        </is>
      </c>
      <c r="C85" s="586" t="n">
        <v>0</v>
      </c>
      <c r="D85" s="97" t="n">
        <v>133</v>
      </c>
      <c r="E85" s="98">
        <f>C85/D85</f>
        <v/>
      </c>
      <c r="G85" s="589">
        <f>+'[2]Rep Wing'!U169</f>
        <v/>
      </c>
      <c r="H85" s="75">
        <f>+'[2]Rep Wing'!T169</f>
        <v/>
      </c>
      <c r="I85" s="587">
        <f>G85/H85</f>
        <v/>
      </c>
      <c r="L85" s="588">
        <f>+H85-D85</f>
        <v/>
      </c>
      <c r="N85" s="584">
        <f>+I85-E85</f>
        <v/>
      </c>
      <c r="P85" s="589">
        <f>Q85*R85</f>
        <v/>
      </c>
      <c r="Q85" s="75" t="n">
        <v>0</v>
      </c>
      <c r="R85" s="140" t="n">
        <v>0</v>
      </c>
      <c r="U85" s="592" t="n"/>
    </row>
    <row r="86">
      <c r="A86" s="69" t="n">
        <v>70500011</v>
      </c>
      <c r="B86" s="69" t="inlineStr">
        <is>
          <t>Paquetes</t>
        </is>
      </c>
      <c r="C86" s="586" t="n">
        <v>495.87</v>
      </c>
      <c r="D86" s="97" t="n">
        <v>8</v>
      </c>
      <c r="E86" s="98">
        <f>C86/D86</f>
        <v/>
      </c>
      <c r="G86" s="589" t="n">
        <v>0</v>
      </c>
      <c r="H86" s="75" t="n">
        <v>0</v>
      </c>
      <c r="I86" s="587" t="n"/>
      <c r="K86" s="591" t="n"/>
      <c r="N86" s="583" t="n"/>
      <c r="P86" s="589">
        <f>Q86*R86</f>
        <v/>
      </c>
      <c r="Q86" s="75" t="n">
        <v>0</v>
      </c>
      <c r="R86" s="140" t="n">
        <v>0</v>
      </c>
      <c r="T86" s="591">
        <f>+G86-P86</f>
        <v/>
      </c>
      <c r="U86" s="592" t="n"/>
      <c r="V86" s="591" t="n"/>
    </row>
    <row r="87">
      <c r="A87" s="69" t="n"/>
      <c r="B87" s="69" t="n"/>
      <c r="C87" s="636">
        <f>SUM(C81:C86)</f>
        <v/>
      </c>
      <c r="D87" s="162">
        <f>SUM(D81:D86)</f>
        <v/>
      </c>
      <c r="E87" s="163" t="n"/>
      <c r="G87" s="602">
        <f>SUM(G81:G86)</f>
        <v/>
      </c>
      <c r="H87" s="81">
        <f>SUM(H81:H86)</f>
        <v/>
      </c>
      <c r="I87" s="587">
        <f>+G87/H87</f>
        <v/>
      </c>
      <c r="N87" s="583" t="n"/>
      <c r="P87" s="597">
        <f>SUM(P81:P86)</f>
        <v/>
      </c>
      <c r="Q87" s="116">
        <f>SUM(Q81:Q86)</f>
        <v/>
      </c>
      <c r="R87" s="140" t="n"/>
      <c r="T87" s="604">
        <f>SUM(T81:T86)</f>
        <v/>
      </c>
      <c r="U87" s="588" t="n"/>
      <c r="V87" s="591" t="n"/>
    </row>
    <row r="88">
      <c r="A88" s="69" t="n"/>
      <c r="B88" s="69" t="n"/>
      <c r="C88" s="625" t="n"/>
      <c r="D88" s="97" t="n"/>
      <c r="E88" s="97" t="n"/>
      <c r="G88" s="589" t="n"/>
      <c r="H88" s="75" t="n"/>
      <c r="I88" s="587" t="n"/>
      <c r="N88" s="583" t="n"/>
      <c r="P88" s="75" t="n"/>
      <c r="Q88" s="75" t="n"/>
      <c r="R88" s="140" t="n"/>
      <c r="U88" s="592" t="n"/>
    </row>
    <row r="89">
      <c r="A89" s="69" t="n">
        <v>70500036</v>
      </c>
      <c r="B89" s="69" t="inlineStr">
        <is>
          <t>GF Temporary Membership</t>
        </is>
      </c>
      <c r="C89" s="632" t="n">
        <v>4561.98</v>
      </c>
      <c r="D89" s="156" t="n">
        <v>4</v>
      </c>
      <c r="E89" s="98">
        <f>C89/D89</f>
        <v/>
      </c>
      <c r="G89" s="602">
        <f>+'[2]Rep Wing'!U164</f>
        <v/>
      </c>
      <c r="H89" s="81">
        <f>+'[2]Rep Wing'!T164</f>
        <v/>
      </c>
      <c r="I89" s="587">
        <f>G89/H89</f>
        <v/>
      </c>
      <c r="L89" s="588">
        <f>+H89-D89</f>
        <v/>
      </c>
      <c r="N89" s="584">
        <f>+I89-E89</f>
        <v/>
      </c>
      <c r="P89" s="597">
        <f>Q89*R89</f>
        <v/>
      </c>
      <c r="Q89" s="116" t="n">
        <v>4</v>
      </c>
      <c r="R89" s="140" t="n">
        <v>1197</v>
      </c>
      <c r="T89" s="591">
        <f>+G89-P89</f>
        <v/>
      </c>
      <c r="U89" s="592">
        <f>+H89-Q89</f>
        <v/>
      </c>
      <c r="V89" s="591">
        <f>+I89-R89</f>
        <v/>
      </c>
    </row>
    <row r="90">
      <c r="A90" s="69" t="n"/>
      <c r="B90" s="69" t="n"/>
      <c r="C90" s="75" t="n"/>
      <c r="D90" s="75" t="n"/>
      <c r="E90" s="75" t="n"/>
      <c r="G90" s="589" t="n"/>
      <c r="H90" s="75" t="n"/>
      <c r="I90" s="587" t="n"/>
      <c r="N90" s="583" t="n"/>
      <c r="P90" s="75" t="n"/>
      <c r="Q90" s="75" t="n"/>
      <c r="R90" s="75" t="n"/>
      <c r="U90" s="592" t="n"/>
    </row>
    <row r="91">
      <c r="A91" s="69" t="n"/>
      <c r="B91" s="69" t="n"/>
      <c r="C91" s="75" t="n"/>
      <c r="D91" s="75" t="n"/>
      <c r="E91" s="75" t="n"/>
      <c r="G91" s="75" t="n"/>
      <c r="H91" s="75" t="n"/>
      <c r="I91" s="587" t="n"/>
      <c r="N91" s="583" t="n"/>
      <c r="P91" s="75" t="n"/>
      <c r="Q91" s="75" t="n"/>
      <c r="R91" s="75" t="n"/>
      <c r="U91" s="592" t="n"/>
    </row>
    <row r="92">
      <c r="A92" s="69" t="n"/>
      <c r="B92" s="69" t="inlineStr">
        <is>
          <t>GREEN FEES ONLY 2025</t>
        </is>
      </c>
      <c r="C92" s="637">
        <f>SUM(C82,C81,C75,C70,C68,C64,C63)</f>
        <v/>
      </c>
      <c r="D92" s="165">
        <f>SUM(D82,D81,D75,D70,D64,D63)</f>
        <v/>
      </c>
      <c r="E92" s="122">
        <f>+C92/D92</f>
        <v/>
      </c>
      <c r="G92" s="611">
        <f>SUM(G82,G81,G75,G70,G68,G64,G63)+G65+G71</f>
        <v/>
      </c>
      <c r="H92" s="612">
        <f>SUM(H82,H81,H75,H70,H68,H64,H63)+H65+H71-(+H75/2)</f>
        <v/>
      </c>
      <c r="I92" s="587">
        <f>+G92/H92</f>
        <v/>
      </c>
      <c r="J92" s="85" t="n"/>
      <c r="K92" s="85" t="n"/>
      <c r="L92" s="638">
        <f>+H92-D92</f>
        <v/>
      </c>
      <c r="N92" s="639">
        <f>+I92-E92</f>
        <v/>
      </c>
      <c r="P92" s="640">
        <f>SUM(P63,P64,P68,P70,P71,P72,P75,P81,P82)</f>
        <v/>
      </c>
      <c r="Q92" s="187">
        <f>SUM(Q63,Q64,Q68,Q70,Q71,Q72,Q81,Q82,Q75)</f>
        <v/>
      </c>
      <c r="R92" s="75" t="n"/>
      <c r="T92" s="641">
        <f>+G92-P92</f>
        <v/>
      </c>
      <c r="U92" s="588" t="n"/>
      <c r="V92" s="591" t="n"/>
    </row>
    <row r="93">
      <c r="A93" s="69" t="n"/>
      <c r="B93" s="69" t="n"/>
      <c r="C93" s="586" t="n"/>
      <c r="D93" s="90" t="n"/>
      <c r="E93" s="122" t="n"/>
      <c r="G93" s="586" t="n"/>
      <c r="H93" s="90" t="n"/>
      <c r="I93" s="587" t="n"/>
      <c r="N93" s="583" t="n"/>
      <c r="P93" s="75" t="n"/>
      <c r="Q93" s="75" t="n"/>
      <c r="R93" s="75" t="n"/>
      <c r="U93" s="592" t="n"/>
    </row>
    <row r="94">
      <c r="A94" s="69" t="n">
        <v>70500023</v>
      </c>
      <c r="B94" s="69" t="inlineStr">
        <is>
          <t>Buggies Visitor 18 H</t>
        </is>
      </c>
      <c r="C94" s="586" t="n">
        <v>4347.11</v>
      </c>
      <c r="D94" s="90" t="n">
        <v>132</v>
      </c>
      <c r="E94" s="140">
        <f>C94/D94</f>
        <v/>
      </c>
      <c r="G94" s="586">
        <f>+'[2]Rep Wing'!U102</f>
        <v/>
      </c>
      <c r="H94" s="90">
        <f>+'[2]Rep Wing'!T102</f>
        <v/>
      </c>
      <c r="I94" s="587">
        <f>G94/H94</f>
        <v/>
      </c>
      <c r="L94" s="592">
        <f>+H94-D94</f>
        <v/>
      </c>
      <c r="N94" s="593">
        <f>+I94-E94</f>
        <v/>
      </c>
      <c r="P94" s="589">
        <f>Q94*R94</f>
        <v/>
      </c>
      <c r="Q94" s="75" t="n">
        <v>128</v>
      </c>
      <c r="R94" s="140" t="n">
        <v>32.9326515151515</v>
      </c>
      <c r="T94" s="591">
        <f>+G94-P94</f>
        <v/>
      </c>
      <c r="U94" s="592">
        <f>+H94-Q94</f>
        <v/>
      </c>
      <c r="V94" s="590">
        <f>+I94-R94</f>
        <v/>
      </c>
    </row>
    <row r="95">
      <c r="A95" s="69" t="n">
        <v>70500023</v>
      </c>
      <c r="B95" s="69" t="inlineStr">
        <is>
          <t>Buggies Member 18 H</t>
        </is>
      </c>
      <c r="C95" s="586" t="n">
        <v>1842.56</v>
      </c>
      <c r="D95" s="90" t="n">
        <v>94</v>
      </c>
      <c r="E95" s="140">
        <f>C95/D95</f>
        <v/>
      </c>
      <c r="G95" s="586">
        <f>+'[2]Rep Wing'!U103</f>
        <v/>
      </c>
      <c r="H95" s="90">
        <f>+'[2]Rep Wing'!T103</f>
        <v/>
      </c>
      <c r="I95" s="587">
        <f>G95/H95</f>
        <v/>
      </c>
      <c r="L95" s="592">
        <f>+H95-D95</f>
        <v/>
      </c>
      <c r="N95" s="593">
        <f>+I95-E95</f>
        <v/>
      </c>
      <c r="P95" s="589">
        <f>Q95*R95</f>
        <v/>
      </c>
      <c r="Q95" s="75" t="n">
        <v>91</v>
      </c>
      <c r="R95" s="140" t="n">
        <v>19.6017021276596</v>
      </c>
      <c r="T95" s="590">
        <f>+G95-P95</f>
        <v/>
      </c>
      <c r="U95" s="592">
        <f>+H95-Q95</f>
        <v/>
      </c>
      <c r="V95" s="590">
        <f>+I95-R95</f>
        <v/>
      </c>
    </row>
    <row r="96">
      <c r="A96" s="69" t="n">
        <v>70500023</v>
      </c>
      <c r="B96" s="69" t="inlineStr">
        <is>
          <t>Buggy Other (9 holes, Society, Individual)</t>
        </is>
      </c>
      <c r="C96" s="586" t="n">
        <v>3635.54</v>
      </c>
      <c r="D96" s="90" t="n">
        <v>291</v>
      </c>
      <c r="E96" s="140">
        <f>C96/D96</f>
        <v/>
      </c>
      <c r="G96" s="586">
        <f>+'[2]Rep Wing'!U104+'[2]Rep Wing'!U105+'[2]Rep Wing'!U106+'[2]Rep Wing'!U108+'[2]Rep Wing'!U109+'[2]Rep Wing'!U110</f>
        <v/>
      </c>
      <c r="H96" s="90">
        <f>+'[2]Rep Wing'!T104+'[2]Rep Wing'!T105+'[2]Rep Wing'!T106+'[2]Rep Wing'!T108+'[2]Rep Wing'!T109+'[2]Rep Wing'!T110</f>
        <v/>
      </c>
      <c r="I96" s="587">
        <f>G96/H96</f>
        <v/>
      </c>
      <c r="L96" s="588">
        <f>+H96-D96</f>
        <v/>
      </c>
      <c r="N96" s="584">
        <f>+I96-E96</f>
        <v/>
      </c>
      <c r="P96" s="589">
        <f>Q96*R96</f>
        <v/>
      </c>
      <c r="Q96" s="75" t="n">
        <v>282</v>
      </c>
      <c r="R96" s="140" t="n">
        <v>12.493264604811</v>
      </c>
      <c r="T96" s="590">
        <f>+G96-P96</f>
        <v/>
      </c>
      <c r="U96" s="588">
        <f>+H96-Q96</f>
        <v/>
      </c>
      <c r="V96" s="591">
        <f>+I96-R96</f>
        <v/>
      </c>
    </row>
    <row r="97">
      <c r="A97" s="69" t="n">
        <v>70500023</v>
      </c>
      <c r="B97" s="69" t="inlineStr">
        <is>
          <t>Members Monthly Pass</t>
        </is>
      </c>
      <c r="C97" s="586" t="n">
        <v>165.29</v>
      </c>
      <c r="D97" s="90" t="n">
        <v>5</v>
      </c>
      <c r="E97" s="140">
        <f>C97/D97</f>
        <v/>
      </c>
      <c r="G97" s="586">
        <f>+'[2]Rep Wing'!U116</f>
        <v/>
      </c>
      <c r="H97" s="90">
        <f>+'[2]Rep Wing'!T116</f>
        <v/>
      </c>
      <c r="I97" s="587" t="n"/>
      <c r="N97" s="583" t="n"/>
      <c r="P97" s="589">
        <f>Q97*R97</f>
        <v/>
      </c>
      <c r="Q97" s="75" t="n">
        <v>5</v>
      </c>
      <c r="R97" s="140" t="n">
        <v>33.05</v>
      </c>
      <c r="T97" s="590">
        <f>+G97-P97</f>
        <v/>
      </c>
      <c r="U97" s="588" t="n"/>
      <c r="V97" s="590" t="n"/>
    </row>
    <row r="98">
      <c r="A98" s="69" t="n"/>
      <c r="B98" s="69" t="n"/>
      <c r="C98" s="642">
        <f>SUM(C94:C97)</f>
        <v/>
      </c>
      <c r="D98" s="167">
        <f>SUM(D94:D97)</f>
        <v/>
      </c>
      <c r="E98" s="122" t="n"/>
      <c r="G98" s="602">
        <f>SUM(G94:G97)</f>
        <v/>
      </c>
      <c r="H98" s="81">
        <f>SUM(H94:H97)</f>
        <v/>
      </c>
      <c r="I98" s="587" t="n"/>
      <c r="K98" s="591" t="n"/>
      <c r="N98" s="583" t="n"/>
      <c r="P98" s="597">
        <f>SUM(P94:P97)</f>
        <v/>
      </c>
      <c r="Q98" s="116">
        <f>SUM(Q94:Q97)</f>
        <v/>
      </c>
      <c r="R98" s="140" t="n"/>
      <c r="T98" s="604">
        <f>SUM(T94:T97)</f>
        <v/>
      </c>
      <c r="U98" s="588" t="n"/>
      <c r="V98" s="591" t="n"/>
    </row>
    <row r="99">
      <c r="A99" s="69" t="n"/>
      <c r="B99" s="69" t="n"/>
      <c r="C99" s="586" t="n"/>
      <c r="D99" s="90" t="n"/>
      <c r="E99" s="122" t="n"/>
      <c r="G99" s="586" t="n"/>
      <c r="H99" s="90" t="n"/>
      <c r="I99" s="587" t="n"/>
      <c r="N99" s="583" t="n"/>
      <c r="P99" s="589" t="n"/>
      <c r="Q99" s="75" t="n"/>
      <c r="R99" s="75" t="n"/>
      <c r="U99" s="592" t="n"/>
    </row>
    <row r="100">
      <c r="A100" s="92" t="n">
        <v>70500015</v>
      </c>
      <c r="B100" s="69" t="inlineStr">
        <is>
          <t>Trolleys (Direct + Members)</t>
        </is>
      </c>
      <c r="C100" s="643" t="n">
        <v>3271.07</v>
      </c>
      <c r="D100" s="169" t="n">
        <v>536</v>
      </c>
      <c r="E100" s="140">
        <f>C100/D100</f>
        <v/>
      </c>
      <c r="G100" s="602">
        <f>+'[2]Rep Wing'!U159</f>
        <v/>
      </c>
      <c r="H100" s="81">
        <f>+'[2]Rep Wing'!T159</f>
        <v/>
      </c>
      <c r="I100" s="587">
        <f>G100/H100</f>
        <v/>
      </c>
      <c r="L100" s="588">
        <f>+H100-D100</f>
        <v/>
      </c>
      <c r="N100" s="584">
        <f>+I100-E100</f>
        <v/>
      </c>
      <c r="P100" s="597">
        <f>Q100*R100</f>
        <v/>
      </c>
      <c r="Q100" s="116" t="n">
        <v>518</v>
      </c>
      <c r="R100" s="75" t="n">
        <v>6.1</v>
      </c>
      <c r="T100" s="591">
        <f>+G100-P100</f>
        <v/>
      </c>
      <c r="U100" s="588">
        <f>+H100-Q100</f>
        <v/>
      </c>
      <c r="V100" s="591">
        <f>+I100-R100</f>
        <v/>
      </c>
    </row>
    <row r="101">
      <c r="A101" s="92" t="n"/>
      <c r="B101" s="69" t="n"/>
      <c r="C101" s="644" t="n"/>
      <c r="D101" s="75" t="n"/>
      <c r="E101" s="75" t="n"/>
      <c r="G101" s="619" t="n"/>
      <c r="H101" s="75" t="n"/>
      <c r="I101" s="587" t="n"/>
      <c r="P101" s="75" t="n"/>
      <c r="Q101" s="75" t="n"/>
      <c r="R101" s="75" t="n"/>
      <c r="U101" s="592" t="n"/>
    </row>
    <row r="102">
      <c r="A102" s="92" t="n"/>
      <c r="B102" s="69" t="n"/>
      <c r="C102" s="644" t="n"/>
      <c r="D102" s="75" t="n"/>
      <c r="E102" s="75" t="n"/>
      <c r="G102" s="619" t="n"/>
      <c r="H102" s="75" t="n"/>
      <c r="I102" s="587" t="n"/>
      <c r="P102" s="75" t="n"/>
      <c r="Q102" s="75" t="n"/>
      <c r="R102" s="75" t="n"/>
      <c r="U102" s="592" t="n"/>
    </row>
    <row r="103">
      <c r="A103" s="92" t="n"/>
      <c r="B103" s="69" t="inlineStr">
        <is>
          <t>TOTAL - ACTUAL GF + BUGGIES</t>
        </is>
      </c>
      <c r="C103" s="640">
        <f>SUM(C98,C92,C83)</f>
        <v/>
      </c>
      <c r="D103" s="75" t="n"/>
      <c r="E103" s="75" t="n"/>
      <c r="G103" s="602">
        <f>SUM(G83,G92,G98)</f>
        <v/>
      </c>
      <c r="H103" s="94">
        <f>SUM(H98,H92,H83)</f>
        <v/>
      </c>
      <c r="I103" s="587">
        <f>+G103/H103</f>
        <v/>
      </c>
      <c r="P103" s="640">
        <f>SUM(P98,P92,P83)</f>
        <v/>
      </c>
      <c r="Q103" s="94">
        <f>SUM(Q98,Q92,Q83)</f>
        <v/>
      </c>
      <c r="R103" s="75" t="n"/>
      <c r="T103" s="591">
        <f>+G103-P103</f>
        <v/>
      </c>
      <c r="U103" s="592" t="n"/>
      <c r="V103" s="590" t="n"/>
    </row>
    <row r="104">
      <c r="A104" s="3" t="n"/>
      <c r="B104" s="69" t="n"/>
      <c r="C104" s="644" t="n"/>
      <c r="D104" s="75" t="n"/>
      <c r="E104" s="75" t="n"/>
      <c r="G104" s="586" t="n"/>
      <c r="H104" s="75" t="n"/>
      <c r="I104" s="122" t="n"/>
      <c r="P104" s="75" t="n"/>
      <c r="Q104" s="75" t="n"/>
      <c r="R104" s="75" t="n"/>
      <c r="U104" s="592" t="n"/>
    </row>
    <row r="105" ht="15.15" customHeight="1" s="275">
      <c r="A105" s="3" t="n"/>
      <c r="B105" s="69" t="inlineStr">
        <is>
          <t>TOTAL</t>
        </is>
      </c>
      <c r="C105" s="640">
        <f>SUM(C66,C73,C75,C77,C79,C87,C89,C98,C100)</f>
        <v/>
      </c>
      <c r="D105" s="75" t="n"/>
      <c r="E105" s="75" t="n"/>
      <c r="G105" s="622">
        <f>SUM(G66,G73,G75,G77,G79,G87,G89,G98,G100)</f>
        <v/>
      </c>
      <c r="H105" s="75" t="n"/>
      <c r="I105" s="75" t="n"/>
      <c r="J105" s="584" t="n"/>
      <c r="K105" s="591" t="n"/>
      <c r="P105" s="640">
        <f>SUM(P66,P73,P75,P77,P79,P87,P89,P98,P100)</f>
        <v/>
      </c>
      <c r="Q105" s="75" t="n"/>
      <c r="R105" s="75" t="n"/>
      <c r="T105" s="645">
        <f>+G105-P105</f>
        <v/>
      </c>
      <c r="U105" s="592" t="n"/>
      <c r="V105" s="591" t="n"/>
    </row>
    <row r="106" ht="15.15" customHeight="1" s="275">
      <c r="U106" s="592" t="n"/>
    </row>
    <row r="107"/>
    <row r="108"/>
    <row r="109"/>
    <row r="110"/>
    <row r="111"/>
    <row r="112"/>
    <row r="113" ht="15.15" customHeight="1" s="275"/>
    <row r="114" ht="26.55" customHeight="1" s="275">
      <c r="A114" s="573" t="inlineStr">
        <is>
          <t>MARCH 2025</t>
        </is>
      </c>
      <c r="B114" s="574" t="n"/>
      <c r="C114" s="575" t="inlineStr">
        <is>
          <t>ACTUAL YTD MAR 2024</t>
        </is>
      </c>
      <c r="D114" s="576" t="n"/>
      <c r="E114" s="577" t="n"/>
      <c r="F114" s="61" t="n"/>
      <c r="G114" s="578" t="inlineStr">
        <is>
          <t>ACTUAL YTD MAR 2025</t>
        </is>
      </c>
      <c r="H114" s="576" t="n"/>
      <c r="I114" s="577" t="n"/>
      <c r="J114" s="100" t="n"/>
      <c r="K114" s="100" t="n"/>
      <c r="L114" s="100" t="n"/>
      <c r="M114" s="100" t="n"/>
      <c r="N114" s="100" t="n"/>
      <c r="O114" s="101" t="n"/>
      <c r="P114" s="579" t="inlineStr">
        <is>
          <t>BUDGET 2025</t>
        </is>
      </c>
      <c r="Q114" s="576" t="n"/>
      <c r="R114" s="577" t="n"/>
      <c r="S114" s="100" t="n"/>
    </row>
    <row r="115" ht="69" customHeight="1" s="275">
      <c r="A115" s="64" t="inlineStr">
        <is>
          <t xml:space="preserve">GREEN FEE INCOME </t>
        </is>
      </c>
      <c r="C115" s="65" t="inlineStr">
        <is>
          <t>REP win</t>
        </is>
      </c>
      <c r="D115" s="66" t="inlineStr">
        <is>
          <t>Number of rounds/items sold/rented MTD MARCH</t>
        </is>
      </c>
      <c r="E115" s="66" t="inlineStr">
        <is>
          <t>Average price</t>
        </is>
      </c>
      <c r="G115" s="67" t="inlineStr">
        <is>
          <t>REP win</t>
        </is>
      </c>
      <c r="H115" s="68" t="inlineStr">
        <is>
          <t>Number of rounds/items sold/rented MTD MARCH</t>
        </is>
      </c>
      <c r="I115" s="68" t="inlineStr">
        <is>
          <t>Average price</t>
        </is>
      </c>
      <c r="K115" s="14" t="inlineStr">
        <is>
          <t>SMART PANEL</t>
        </is>
      </c>
      <c r="L115" s="103" t="inlineStr">
        <is>
          <t>Increase/ decrease in number of rounds sold 25 v 24</t>
        </is>
      </c>
      <c r="M115" s="14" t="n"/>
      <c r="N115" s="103" t="inlineStr">
        <is>
          <t>Actual Rate Incr/Decr</t>
        </is>
      </c>
      <c r="O115" s="101" t="n"/>
      <c r="P115" s="104" t="inlineStr">
        <is>
          <t>BUDGET 2025</t>
        </is>
      </c>
      <c r="Q115" s="126" t="inlineStr">
        <is>
          <t>Number of rounds/items sold/rented MTD MARCH</t>
        </is>
      </c>
      <c r="R115" s="126" t="inlineStr">
        <is>
          <t>Average price</t>
        </is>
      </c>
      <c r="S115" s="14" t="n"/>
      <c r="T115" s="127" t="inlineStr">
        <is>
          <t>Overall Income</t>
        </is>
      </c>
      <c r="U115" s="127" t="inlineStr">
        <is>
          <t>Number of rounds/items sold/rented MTD MARCH</t>
        </is>
      </c>
      <c r="V115" s="103" t="inlineStr">
        <is>
          <t>Budget Rate Incr/Decr</t>
        </is>
      </c>
    </row>
    <row r="116" ht="21" customHeight="1" s="275">
      <c r="A116" s="3" t="n"/>
      <c r="B116" s="69" t="n"/>
      <c r="C116" s="580" t="n">
        <v>45382</v>
      </c>
      <c r="E116" s="71" t="inlineStr">
        <is>
          <t>Euros</t>
        </is>
      </c>
      <c r="G116" s="581" t="n">
        <v>45747</v>
      </c>
      <c r="I116" s="105" t="inlineStr">
        <is>
          <t>Euros</t>
        </is>
      </c>
      <c r="J116" s="106" t="n"/>
      <c r="K116" s="106" t="n"/>
      <c r="M116" s="106" t="n"/>
      <c r="N116" s="107" t="inlineStr">
        <is>
          <t>Euros</t>
        </is>
      </c>
      <c r="O116" s="101" t="n"/>
      <c r="P116" s="582" t="n">
        <v>45747</v>
      </c>
      <c r="R116" s="128" t="inlineStr">
        <is>
          <t>Euros</t>
        </is>
      </c>
      <c r="S116" s="106" t="n"/>
      <c r="T116" s="129" t="n"/>
      <c r="U116" s="130" t="inlineStr">
        <is>
          <t>Diff</t>
        </is>
      </c>
      <c r="V116" s="107" t="inlineStr">
        <is>
          <t>Euros</t>
        </is>
      </c>
    </row>
    <row r="117">
      <c r="A117" s="69" t="n"/>
      <c r="B117" s="69" t="n"/>
    </row>
    <row r="118">
      <c r="A118" s="69" t="n"/>
      <c r="B118" s="69" t="n"/>
      <c r="N118" s="583" t="n"/>
    </row>
    <row r="119">
      <c r="A119" s="69" t="n">
        <v>70500007</v>
      </c>
      <c r="B119" s="73" t="inlineStr">
        <is>
          <t>GF Shareholder Guests</t>
        </is>
      </c>
      <c r="C119" s="586" t="n">
        <v>5866.12</v>
      </c>
      <c r="D119" s="97" t="n">
        <v>91</v>
      </c>
      <c r="E119" s="646">
        <f>C119/D119</f>
        <v/>
      </c>
      <c r="G119" s="586" t="n">
        <v>3055</v>
      </c>
      <c r="H119" s="75" t="n">
        <v>44</v>
      </c>
      <c r="I119" s="587">
        <f>G119/H119</f>
        <v/>
      </c>
      <c r="L119" s="588">
        <f>+H119-D119</f>
        <v/>
      </c>
      <c r="N119" s="584">
        <f>+I119-E119</f>
        <v/>
      </c>
      <c r="P119" s="589">
        <f>Q119*R119</f>
        <v/>
      </c>
      <c r="Q119" s="75" t="n">
        <v>96</v>
      </c>
      <c r="R119" s="647" t="n">
        <v>69.94</v>
      </c>
      <c r="T119" s="590">
        <f>+G119-P119</f>
        <v/>
      </c>
      <c r="U119" s="588">
        <f>+H119-Q119</f>
        <v/>
      </c>
      <c r="V119" s="590">
        <f>+I119-R119</f>
        <v/>
      </c>
    </row>
    <row r="120">
      <c r="A120" s="69" t="n">
        <v>70500007</v>
      </c>
      <c r="B120" s="73" t="inlineStr">
        <is>
          <t>GF Shareholder Guest ticket</t>
        </is>
      </c>
      <c r="C120" s="586" t="n">
        <v>6876.03</v>
      </c>
      <c r="D120" s="97" t="n">
        <v>128</v>
      </c>
      <c r="E120" s="646">
        <f>C120/D120</f>
        <v/>
      </c>
      <c r="G120" s="586" t="n">
        <v>3442</v>
      </c>
      <c r="H120" s="75" t="n">
        <v>60</v>
      </c>
      <c r="I120" s="587">
        <f>G120/H120</f>
        <v/>
      </c>
      <c r="K120" s="591" t="n"/>
      <c r="L120" s="588">
        <f>+H120-D120</f>
        <v/>
      </c>
      <c r="N120" s="584">
        <f>+I120-E120</f>
        <v/>
      </c>
      <c r="P120" s="589">
        <f>Q120*R120</f>
        <v/>
      </c>
      <c r="Q120" s="75" t="n">
        <v>134</v>
      </c>
      <c r="R120" s="647" t="n">
        <v>57.85</v>
      </c>
      <c r="T120" s="590">
        <f>+G120-P120</f>
        <v/>
      </c>
      <c r="U120" s="588">
        <f>+H120-Q120</f>
        <v/>
      </c>
      <c r="V120" s="591">
        <f>+I120-R120</f>
        <v/>
      </c>
    </row>
    <row r="121">
      <c r="A121" s="69" t="n">
        <v>70500007</v>
      </c>
      <c r="B121" s="69" t="inlineStr">
        <is>
          <t>Annual Members Green Fees</t>
        </is>
      </c>
      <c r="C121" s="586" t="n">
        <v>4011.57</v>
      </c>
      <c r="D121" s="97" t="n">
        <v>251</v>
      </c>
      <c r="E121" s="646">
        <f>C121/D121</f>
        <v/>
      </c>
      <c r="G121" s="586" t="n">
        <v>729</v>
      </c>
      <c r="H121" s="75" t="n">
        <v>28</v>
      </c>
      <c r="I121" s="587">
        <f>G121/H121</f>
        <v/>
      </c>
      <c r="L121" s="588">
        <f>+H121-D121</f>
        <v/>
      </c>
      <c r="N121" s="584">
        <f>+I121-E121</f>
        <v/>
      </c>
      <c r="P121" s="589">
        <f>Q121*R121</f>
        <v/>
      </c>
      <c r="Q121" s="75" t="n">
        <v>251</v>
      </c>
      <c r="R121" s="647" t="n">
        <v>15.98</v>
      </c>
      <c r="T121" s="590">
        <f>+G121-P121</f>
        <v/>
      </c>
      <c r="U121" s="588">
        <f>+H121-Q121</f>
        <v/>
      </c>
      <c r="V121" s="591" t="n"/>
    </row>
    <row r="122">
      <c r="A122" s="69" t="n"/>
      <c r="B122" s="69" t="n"/>
      <c r="C122" s="594">
        <f>SUM(C119:C121)</f>
        <v/>
      </c>
      <c r="D122" s="156">
        <f>SUM(D119:D121)</f>
        <v/>
      </c>
      <c r="E122" s="646" t="n"/>
      <c r="G122" s="596">
        <f>SUM(G119:G121)</f>
        <v/>
      </c>
      <c r="H122" s="81">
        <f>SUM(H119:H121)</f>
        <v/>
      </c>
      <c r="I122" s="595">
        <f>+G122/H122</f>
        <v/>
      </c>
      <c r="L122" s="588" t="n"/>
      <c r="N122" s="583" t="n"/>
      <c r="P122" s="597">
        <f>SUM(P119:P121)</f>
        <v/>
      </c>
      <c r="Q122" s="116">
        <f>SUM(Q119:Q121)</f>
        <v/>
      </c>
      <c r="R122" s="647" t="n"/>
      <c r="T122" s="598">
        <f>SUM(T119:T121)</f>
        <v/>
      </c>
      <c r="U122" s="599">
        <f>SUM(U119:U121)</f>
        <v/>
      </c>
      <c r="V122" s="591" t="n"/>
    </row>
    <row r="123" ht="15.15" customHeight="1" s="275">
      <c r="A123" s="69" t="n"/>
      <c r="B123" s="69" t="n"/>
      <c r="C123" s="625" t="n"/>
      <c r="D123" s="97" t="n"/>
      <c r="E123" s="646" t="n"/>
      <c r="G123" s="589" t="n"/>
      <c r="H123" s="75" t="n"/>
      <c r="I123" s="587" t="n"/>
      <c r="L123" s="588" t="n"/>
      <c r="N123" s="583" t="n"/>
      <c r="P123" s="75" t="n"/>
      <c r="Q123" s="75" t="n"/>
      <c r="R123" s="647" t="n"/>
      <c r="U123" s="592" t="n"/>
    </row>
    <row r="124" ht="15.15" customHeight="1" s="275">
      <c r="A124" s="69" t="n">
        <v>70500008</v>
      </c>
      <c r="B124" s="73" t="inlineStr">
        <is>
          <t>Green Fee Direct 18 holes</t>
        </is>
      </c>
      <c r="C124" s="586" t="n">
        <v>17376.33</v>
      </c>
      <c r="D124" s="97" t="n">
        <v>168</v>
      </c>
      <c r="E124" s="646">
        <f>C124/D124</f>
        <v/>
      </c>
      <c r="G124" s="586" t="n">
        <v>21406</v>
      </c>
      <c r="H124" s="75" t="n">
        <v>202</v>
      </c>
      <c r="I124" s="587">
        <f>G124/H124</f>
        <v/>
      </c>
      <c r="K124" s="591" t="n"/>
      <c r="L124" s="592">
        <f>+H124-D124</f>
        <v/>
      </c>
      <c r="N124" s="626">
        <f>+I124-E124</f>
        <v/>
      </c>
      <c r="P124" s="589">
        <f>Q124*R124</f>
        <v/>
      </c>
      <c r="Q124" s="75" t="n">
        <v>193</v>
      </c>
      <c r="R124" s="647" t="n">
        <v>103.43</v>
      </c>
      <c r="T124" s="591">
        <f>+G124-P124</f>
        <v/>
      </c>
      <c r="U124" s="592">
        <f>+H124-Q124</f>
        <v/>
      </c>
      <c r="V124" s="648">
        <f>+I124-R124</f>
        <v/>
      </c>
    </row>
    <row r="125" ht="15.15" customHeight="1" s="275">
      <c r="A125" s="69" t="n">
        <v>70500008</v>
      </c>
      <c r="B125" s="69" t="inlineStr">
        <is>
          <t>GF Courtesy</t>
        </is>
      </c>
      <c r="C125" s="586" t="n">
        <v>0</v>
      </c>
      <c r="D125" s="97" t="n">
        <v>111</v>
      </c>
      <c r="E125" s="646">
        <f>C125/D125</f>
        <v/>
      </c>
      <c r="G125" s="586" t="n">
        <v>0</v>
      </c>
      <c r="H125" s="75" t="n">
        <v>65</v>
      </c>
      <c r="I125" s="587">
        <f>G125/H125</f>
        <v/>
      </c>
      <c r="L125" s="588">
        <f>+H125-D125</f>
        <v/>
      </c>
      <c r="N125" s="593">
        <f>+I125-E125</f>
        <v/>
      </c>
      <c r="P125" s="589">
        <f>Q125*R125</f>
        <v/>
      </c>
      <c r="Q125" s="75" t="n">
        <v>111</v>
      </c>
      <c r="R125" s="647" t="n">
        <v>0</v>
      </c>
      <c r="U125" s="592" t="n"/>
    </row>
    <row r="126">
      <c r="A126" s="69" t="n">
        <v>70500008</v>
      </c>
      <c r="B126" s="73" t="inlineStr">
        <is>
          <t>GF Society/Group/Comp</t>
        </is>
      </c>
      <c r="C126" s="586" t="n">
        <v>8305.790000000001</v>
      </c>
      <c r="D126" s="97" t="n">
        <v>102</v>
      </c>
      <c r="E126" s="646">
        <f>C126/D126</f>
        <v/>
      </c>
      <c r="G126" s="586" t="n">
        <v>6912</v>
      </c>
      <c r="H126" s="75" t="n">
        <v>90</v>
      </c>
      <c r="I126" s="587">
        <f>G126/H126</f>
        <v/>
      </c>
      <c r="K126" s="591" t="n"/>
      <c r="L126" s="588">
        <f>+H126-D126</f>
        <v/>
      </c>
      <c r="N126" s="649">
        <f>+I126-E126</f>
        <v/>
      </c>
      <c r="P126" s="589">
        <f>Q126*R126</f>
        <v/>
      </c>
      <c r="Q126" s="75" t="n">
        <v>107</v>
      </c>
      <c r="R126" s="647" t="n">
        <v>92.02</v>
      </c>
      <c r="T126" s="591">
        <f>+G126-P126</f>
        <v/>
      </c>
      <c r="U126" s="588">
        <f>+H126-Q126</f>
        <v/>
      </c>
      <c r="V126" s="650">
        <f>+I126-R126</f>
        <v/>
      </c>
    </row>
    <row r="127" ht="15.15" customHeight="1" s="275">
      <c r="A127" s="69" t="n">
        <v>70500008</v>
      </c>
      <c r="B127" s="73" t="inlineStr">
        <is>
          <t>GF Members Other Clubs</t>
        </is>
      </c>
      <c r="C127" s="586" t="n">
        <v>2603.31</v>
      </c>
      <c r="D127" s="97" t="n">
        <v>30</v>
      </c>
      <c r="E127" s="646">
        <f>C127/D127</f>
        <v/>
      </c>
      <c r="G127" s="586" t="n">
        <v>3522</v>
      </c>
      <c r="H127" s="75" t="n">
        <v>41</v>
      </c>
      <c r="I127" s="587">
        <f>G127/H127</f>
        <v/>
      </c>
      <c r="K127" s="591" t="n"/>
      <c r="L127" s="592">
        <f>+H127-D127</f>
        <v/>
      </c>
      <c r="N127" s="651">
        <f>+I127-E127</f>
        <v/>
      </c>
      <c r="P127" s="589">
        <f>Q127*R127</f>
        <v/>
      </c>
      <c r="Q127" s="75" t="n">
        <v>32</v>
      </c>
      <c r="R127" s="647" t="n">
        <v>92.56</v>
      </c>
      <c r="T127" s="591">
        <f>+G127-P127</f>
        <v/>
      </c>
      <c r="U127" s="592">
        <f>+H127-Q127</f>
        <v/>
      </c>
      <c r="V127" s="652">
        <f>+I127-R127</f>
        <v/>
      </c>
    </row>
    <row r="128">
      <c r="A128" s="69" t="n">
        <v>70500008</v>
      </c>
      <c r="B128" s="73" t="inlineStr">
        <is>
          <t>Tarjetas Descuento</t>
        </is>
      </c>
      <c r="C128" s="586" t="n">
        <v>0</v>
      </c>
      <c r="D128" s="97" t="n">
        <v>0</v>
      </c>
      <c r="E128" s="646" t="n"/>
      <c r="G128" s="586" t="n">
        <v>701</v>
      </c>
      <c r="H128" s="75" t="n">
        <v>8</v>
      </c>
      <c r="I128" s="587">
        <f>G128/H128</f>
        <v/>
      </c>
      <c r="K128" s="591" t="n"/>
      <c r="N128" s="583" t="n"/>
      <c r="P128" s="589">
        <f>Q128*R128</f>
        <v/>
      </c>
      <c r="Q128" s="75" t="n">
        <v>0</v>
      </c>
      <c r="R128" s="647" t="n">
        <v>0</v>
      </c>
      <c r="U128" s="592" t="n"/>
    </row>
    <row r="129">
      <c r="A129" s="69" t="n"/>
      <c r="B129" s="69" t="n"/>
      <c r="C129" s="632">
        <f>SUM(C124:C128)</f>
        <v/>
      </c>
      <c r="D129" s="156">
        <f>SUM(D124:D128)</f>
        <v/>
      </c>
      <c r="E129" s="646" t="n"/>
      <c r="G129" s="602">
        <f>SUM(G124:G128)</f>
        <v/>
      </c>
      <c r="H129" s="81">
        <f>SUM(H124:H128)</f>
        <v/>
      </c>
      <c r="I129" s="587">
        <f>+G129/H129</f>
        <v/>
      </c>
      <c r="K129" s="591" t="n"/>
      <c r="N129" s="583" t="n"/>
      <c r="P129" s="597">
        <f>SUM(P124:P128)</f>
        <v/>
      </c>
      <c r="Q129" s="116">
        <f>SUM(Q124:Q128)</f>
        <v/>
      </c>
      <c r="R129" s="647" t="n"/>
      <c r="T129" s="598">
        <f>SUM(T124:T128)</f>
        <v/>
      </c>
      <c r="U129" s="588" t="n"/>
      <c r="V129" s="590" t="n"/>
    </row>
    <row r="130">
      <c r="A130" s="69" t="n"/>
      <c r="B130" s="69" t="n"/>
      <c r="C130" s="625" t="n"/>
      <c r="D130" s="97" t="n"/>
      <c r="E130" s="646" t="n"/>
      <c r="G130" s="589" t="n"/>
      <c r="H130" s="75" t="n"/>
      <c r="I130" s="587" t="n"/>
      <c r="N130" s="583" t="n"/>
      <c r="P130" s="75" t="n"/>
      <c r="Q130" s="75" t="n"/>
      <c r="R130" s="647" t="n"/>
      <c r="U130" s="592" t="n"/>
    </row>
    <row r="131">
      <c r="A131" s="69" t="n">
        <v>70500009</v>
      </c>
      <c r="B131" s="69" t="inlineStr">
        <is>
          <t>GF 9 Holes</t>
        </is>
      </c>
      <c r="C131" s="594" t="n">
        <v>5341.4</v>
      </c>
      <c r="D131" s="156" t="n">
        <v>209</v>
      </c>
      <c r="E131" s="646">
        <f>C131/D131</f>
        <v/>
      </c>
      <c r="G131" s="602" t="n">
        <v>2485</v>
      </c>
      <c r="H131" s="81" t="n">
        <v>100</v>
      </c>
      <c r="I131" s="587">
        <f>G131/H131</f>
        <v/>
      </c>
      <c r="L131" s="588">
        <f>+H131-D131</f>
        <v/>
      </c>
      <c r="N131" s="593">
        <f>+I131-E131</f>
        <v/>
      </c>
      <c r="P131" s="597">
        <f>Q131*R131</f>
        <v/>
      </c>
      <c r="Q131" s="116" t="n">
        <v>220</v>
      </c>
      <c r="R131" s="647" t="n">
        <v>27.84</v>
      </c>
      <c r="T131" s="590">
        <f>+G131-P131</f>
        <v/>
      </c>
      <c r="U131" s="588">
        <f>+H131-Q131</f>
        <v/>
      </c>
      <c r="V131" s="591">
        <f>+I131-R131</f>
        <v/>
      </c>
    </row>
    <row r="132">
      <c r="A132" s="69" t="n"/>
      <c r="B132" s="69" t="n"/>
      <c r="C132" s="625" t="n"/>
      <c r="D132" s="97" t="n"/>
      <c r="E132" s="646" t="n"/>
      <c r="G132" s="589" t="n"/>
      <c r="H132" s="75" t="n"/>
      <c r="I132" s="587" t="n"/>
      <c r="N132" s="583" t="n"/>
      <c r="P132" s="75" t="n"/>
      <c r="Q132" s="75" t="n"/>
      <c r="R132" s="647" t="n"/>
      <c r="U132" s="592" t="n"/>
    </row>
    <row r="133">
      <c r="A133" s="69" t="n">
        <v>70500010</v>
      </c>
      <c r="B133" s="69" t="inlineStr">
        <is>
          <t>Off Peak  Annual GF Pass</t>
        </is>
      </c>
      <c r="C133" s="594" t="n">
        <v>5950.42</v>
      </c>
      <c r="D133" s="156" t="n">
        <v>7</v>
      </c>
      <c r="E133" s="646">
        <f>C133/D133</f>
        <v/>
      </c>
      <c r="G133" s="602" t="n">
        <v>0</v>
      </c>
      <c r="H133" s="81" t="n">
        <v>0</v>
      </c>
      <c r="I133" s="587">
        <f>G133/H133</f>
        <v/>
      </c>
      <c r="L133" s="588">
        <f>+H133-D133</f>
        <v/>
      </c>
      <c r="N133" s="593" t="n"/>
      <c r="P133" s="597">
        <f>Q133*R133</f>
        <v/>
      </c>
      <c r="Q133" s="116" t="n">
        <v>0</v>
      </c>
      <c r="R133" s="647" t="n">
        <v>0</v>
      </c>
      <c r="T133" s="590">
        <f>+G133-P133</f>
        <v/>
      </c>
      <c r="U133" s="592">
        <f>+H133-Q133</f>
        <v/>
      </c>
      <c r="V133" s="590" t="n"/>
    </row>
    <row r="134">
      <c r="A134" s="69" t="n"/>
      <c r="B134" s="69" t="n"/>
      <c r="C134" s="625" t="n"/>
      <c r="D134" s="97" t="n"/>
      <c r="E134" s="646" t="n"/>
      <c r="G134" s="589" t="n"/>
      <c r="H134" s="75" t="n"/>
      <c r="I134" s="587" t="n"/>
      <c r="N134" s="583" t="n"/>
      <c r="P134" s="75" t="n"/>
      <c r="Q134" s="75" t="n"/>
      <c r="R134" s="647" t="n"/>
      <c r="U134" s="592" t="n"/>
    </row>
    <row r="135">
      <c r="A135" s="69" t="n">
        <v>70500056</v>
      </c>
      <c r="B135" s="69" t="inlineStr">
        <is>
          <t>Junior Annual Membership</t>
        </is>
      </c>
      <c r="C135" s="633" t="n">
        <v>0</v>
      </c>
      <c r="D135" s="160" t="n">
        <v>0</v>
      </c>
      <c r="E135" s="646" t="n"/>
      <c r="G135" s="602" t="n">
        <v>0</v>
      </c>
      <c r="H135" s="81" t="n">
        <v>0</v>
      </c>
      <c r="I135" s="587" t="n"/>
      <c r="N135" s="583" t="n"/>
      <c r="P135" s="116">
        <f>Q135*R135</f>
        <v/>
      </c>
      <c r="Q135" s="116" t="n">
        <v>0</v>
      </c>
      <c r="R135" s="647" t="n">
        <v>0</v>
      </c>
      <c r="T135" s="590">
        <f>+G135-P135</f>
        <v/>
      </c>
      <c r="U135" s="592">
        <f>+H135-Q135</f>
        <v/>
      </c>
      <c r="V135" s="590" t="n"/>
    </row>
    <row r="136" ht="15.15" customHeight="1" s="275">
      <c r="A136" s="69" t="n"/>
      <c r="B136" s="69" t="n"/>
      <c r="C136" s="625" t="n"/>
      <c r="D136" s="97" t="n"/>
      <c r="E136" s="646" t="n"/>
      <c r="G136" s="589" t="n"/>
      <c r="H136" s="75" t="n"/>
      <c r="I136" s="587" t="n"/>
      <c r="K136" s="591" t="n"/>
      <c r="N136" s="583" t="n"/>
      <c r="P136" s="75" t="n"/>
      <c r="Q136" s="75" t="n"/>
      <c r="R136" s="647" t="n"/>
      <c r="U136" s="592" t="n"/>
    </row>
    <row r="137">
      <c r="A137" s="69" t="n">
        <v>70500011</v>
      </c>
      <c r="B137" s="73" t="inlineStr">
        <is>
          <t>GF TTOO Credito</t>
        </is>
      </c>
      <c r="C137" s="586" t="n">
        <v>35343.5</v>
      </c>
      <c r="D137" s="97" t="n">
        <v>484</v>
      </c>
      <c r="E137" s="646">
        <f>C137/D137</f>
        <v/>
      </c>
      <c r="F137" s="85">
        <f>+C137/(C137+C138)</f>
        <v/>
      </c>
      <c r="G137" s="589" t="n">
        <v>18859</v>
      </c>
      <c r="H137" s="75" t="n">
        <v>244</v>
      </c>
      <c r="I137" s="587">
        <f>G137/H137</f>
        <v/>
      </c>
      <c r="J137" s="176">
        <f>+G137/(G137+G138)</f>
        <v/>
      </c>
      <c r="K137" s="591" t="n"/>
      <c r="L137" s="588">
        <f>+H137-D137</f>
        <v/>
      </c>
      <c r="N137" s="628">
        <f>+I137-E137</f>
        <v/>
      </c>
      <c r="P137" s="589">
        <f>Q137*R137</f>
        <v/>
      </c>
      <c r="Q137" s="75" t="n">
        <v>508</v>
      </c>
      <c r="R137" s="647" t="n">
        <v>77.08</v>
      </c>
      <c r="S137" s="176">
        <f>+P137/(P137+P138)</f>
        <v/>
      </c>
      <c r="T137" s="590">
        <f>+G137-P137</f>
        <v/>
      </c>
      <c r="U137" s="588">
        <f>+H137-Q137</f>
        <v/>
      </c>
      <c r="V137" s="629">
        <f>+I137-R137</f>
        <v/>
      </c>
    </row>
    <row r="138" ht="15.15" customHeight="1" s="275">
      <c r="A138" s="69" t="n">
        <v>70500011</v>
      </c>
      <c r="B138" s="73" t="inlineStr">
        <is>
          <t>GF TTOO Prepay</t>
        </is>
      </c>
      <c r="C138" s="586" t="n">
        <v>42219.01</v>
      </c>
      <c r="D138" s="97" t="n">
        <v>573</v>
      </c>
      <c r="E138" s="646">
        <f>C138/D138</f>
        <v/>
      </c>
      <c r="F138" s="85">
        <f>+C138/(C138+C137)</f>
        <v/>
      </c>
      <c r="G138" s="589" t="n">
        <v>26087</v>
      </c>
      <c r="H138" s="75" t="n">
        <v>331</v>
      </c>
      <c r="I138" s="587">
        <f>G138/H138</f>
        <v/>
      </c>
      <c r="J138" s="177">
        <f>+G138/(G138+G137)</f>
        <v/>
      </c>
      <c r="K138" s="591" t="n"/>
      <c r="L138" s="588">
        <f>+H138-D138</f>
        <v/>
      </c>
      <c r="N138" s="634">
        <f>+I138-E138</f>
        <v/>
      </c>
      <c r="P138" s="589">
        <f>Q138*R138</f>
        <v/>
      </c>
      <c r="Q138" s="75" t="n">
        <v>602</v>
      </c>
      <c r="R138" s="647" t="n">
        <v>77.55</v>
      </c>
      <c r="S138" s="177">
        <f>+P138/(P138+P137)</f>
        <v/>
      </c>
      <c r="T138" s="590">
        <f>+G138-P138</f>
        <v/>
      </c>
      <c r="U138" s="588">
        <f>+H138-Q138</f>
        <v/>
      </c>
      <c r="V138" s="635">
        <f>+I138-R138</f>
        <v/>
      </c>
    </row>
    <row r="139">
      <c r="A139" s="69" t="n">
        <v>70500011</v>
      </c>
      <c r="B139" s="69" t="inlineStr">
        <is>
          <t>Buggy TOO Credito</t>
        </is>
      </c>
      <c r="C139" s="586" t="n">
        <v>5322.31</v>
      </c>
      <c r="D139" s="97" t="n">
        <v>184</v>
      </c>
      <c r="E139" s="646">
        <f>C139/D139</f>
        <v/>
      </c>
      <c r="G139" s="589" t="n">
        <v>2550</v>
      </c>
      <c r="H139" s="75" t="n">
        <v>78</v>
      </c>
      <c r="I139" s="587">
        <f>G139/H139</f>
        <v/>
      </c>
      <c r="L139" s="588">
        <f>+H139-D139</f>
        <v/>
      </c>
      <c r="N139" s="634">
        <f>+I139-E139</f>
        <v/>
      </c>
      <c r="P139" s="589">
        <f>Q139*R139</f>
        <v/>
      </c>
      <c r="Q139" s="75" t="n">
        <v>193</v>
      </c>
      <c r="R139" s="647" t="n">
        <v>33.06</v>
      </c>
      <c r="T139" s="590">
        <f>+G139-P139</f>
        <v/>
      </c>
      <c r="U139" s="588">
        <f>+H139-Q139</f>
        <v/>
      </c>
      <c r="V139" s="635">
        <f>+I139-R139</f>
        <v/>
      </c>
    </row>
    <row r="140" ht="15.15" customHeight="1" s="275">
      <c r="A140" s="69" t="n">
        <v>70500011</v>
      </c>
      <c r="B140" s="69" t="inlineStr">
        <is>
          <t>Abonos Tour Oper.</t>
        </is>
      </c>
      <c r="C140" s="586" t="n">
        <v>4004.13</v>
      </c>
      <c r="D140" s="97" t="n">
        <v>57</v>
      </c>
      <c r="E140" s="646">
        <f>C140/D140</f>
        <v/>
      </c>
      <c r="G140" s="589" t="n">
        <v>2355</v>
      </c>
      <c r="H140" s="75" t="n">
        <v>30</v>
      </c>
      <c r="I140" s="587">
        <f>G140/H140</f>
        <v/>
      </c>
      <c r="L140" s="588">
        <f>+H140-D140</f>
        <v/>
      </c>
      <c r="N140" s="630">
        <f>+I140-E140</f>
        <v/>
      </c>
      <c r="P140" s="589">
        <f>Q140*R140</f>
        <v/>
      </c>
      <c r="Q140" s="75" t="n">
        <v>57</v>
      </c>
      <c r="R140" s="647" t="n">
        <v>70.25</v>
      </c>
      <c r="T140" s="590">
        <f>+G140-P140</f>
        <v/>
      </c>
      <c r="U140" s="588">
        <f>+H140-Q140</f>
        <v/>
      </c>
      <c r="V140" s="631">
        <f>+I140-R140</f>
        <v/>
      </c>
    </row>
    <row r="141">
      <c r="A141" s="69" t="n">
        <v>70500011</v>
      </c>
      <c r="B141" s="69" t="inlineStr">
        <is>
          <t>GITO</t>
        </is>
      </c>
      <c r="C141" s="586" t="n">
        <v>0</v>
      </c>
      <c r="D141" s="97" t="n">
        <v>11</v>
      </c>
      <c r="E141" s="646">
        <f>C141/D141</f>
        <v/>
      </c>
      <c r="G141" s="589" t="n">
        <v>0</v>
      </c>
      <c r="H141" s="75" t="n">
        <v>0</v>
      </c>
      <c r="I141" s="587" t="n"/>
      <c r="L141" s="588">
        <f>+H141-D141</f>
        <v/>
      </c>
      <c r="N141" s="584">
        <f>+I141-E141</f>
        <v/>
      </c>
      <c r="P141" s="589">
        <f>Q141*R141</f>
        <v/>
      </c>
      <c r="Q141" s="75" t="n">
        <v>0</v>
      </c>
      <c r="R141" s="647" t="n">
        <v>0</v>
      </c>
      <c r="U141" s="592" t="n"/>
    </row>
    <row r="142">
      <c r="A142" s="69" t="n">
        <v>70500011</v>
      </c>
      <c r="B142" s="69" t="inlineStr">
        <is>
          <t>Paquetes</t>
        </is>
      </c>
      <c r="C142" s="586" t="n">
        <v>123.97</v>
      </c>
      <c r="D142" s="97" t="n">
        <v>2</v>
      </c>
      <c r="E142" s="646">
        <f>C142/D142</f>
        <v/>
      </c>
      <c r="G142" s="589" t="n">
        <v>0</v>
      </c>
      <c r="H142" s="75" t="n">
        <v>0</v>
      </c>
      <c r="I142" s="587" t="n"/>
      <c r="K142" s="591" t="n"/>
      <c r="N142" s="583" t="n"/>
      <c r="P142" s="589">
        <f>Q142*R142</f>
        <v/>
      </c>
      <c r="Q142" s="75" t="n">
        <v>0</v>
      </c>
      <c r="R142" s="647" t="n">
        <v>0</v>
      </c>
      <c r="T142" s="591">
        <f>+G142-P142</f>
        <v/>
      </c>
      <c r="U142" s="592" t="n"/>
      <c r="V142" s="591" t="n"/>
    </row>
    <row r="143">
      <c r="A143" s="69" t="n"/>
      <c r="B143" s="69" t="n"/>
      <c r="C143" s="632">
        <f>SUM(C137:C142)</f>
        <v/>
      </c>
      <c r="D143" s="156">
        <f>SUM(D137:D142)</f>
        <v/>
      </c>
      <c r="E143" s="646" t="n"/>
      <c r="G143" s="602">
        <f>SUM(G137:G142)</f>
        <v/>
      </c>
      <c r="H143" s="81">
        <f>SUM(H137:H142)</f>
        <v/>
      </c>
      <c r="I143" s="587">
        <f>+G143/H143</f>
        <v/>
      </c>
      <c r="N143" s="583" t="n"/>
      <c r="P143" s="597">
        <f>SUM(P137:P142)</f>
        <v/>
      </c>
      <c r="Q143" s="116">
        <f>SUM(Q137:Q142)</f>
        <v/>
      </c>
      <c r="R143" s="647" t="n"/>
      <c r="T143" s="604">
        <f>SUM(T137:T142)</f>
        <v/>
      </c>
      <c r="U143" s="588" t="n"/>
      <c r="V143" s="591" t="n"/>
    </row>
    <row r="144">
      <c r="A144" s="69" t="n"/>
      <c r="B144" s="69" t="n"/>
      <c r="C144" s="625" t="n"/>
      <c r="D144" s="97" t="n"/>
      <c r="E144" s="646" t="n"/>
      <c r="G144" s="589" t="n"/>
      <c r="H144" s="75" t="n"/>
      <c r="I144" s="587" t="n"/>
      <c r="N144" s="583" t="n"/>
      <c r="P144" s="75" t="n"/>
      <c r="Q144" s="75" t="n"/>
      <c r="R144" s="647" t="n"/>
      <c r="U144" s="592" t="n"/>
    </row>
    <row r="145">
      <c r="A145" s="69" t="n">
        <v>70500036</v>
      </c>
      <c r="B145" s="69" t="inlineStr">
        <is>
          <t>GF Temporary Membership</t>
        </is>
      </c>
      <c r="C145" s="632" t="n">
        <v>0</v>
      </c>
      <c r="D145" s="156" t="n">
        <v>0</v>
      </c>
      <c r="E145" s="646" t="n"/>
      <c r="G145" s="602" t="n">
        <v>1405</v>
      </c>
      <c r="H145" s="81" t="n">
        <v>1</v>
      </c>
      <c r="I145" s="587">
        <f>G145/H145</f>
        <v/>
      </c>
      <c r="L145" s="592">
        <f>+H145-D145</f>
        <v/>
      </c>
      <c r="N145" s="584">
        <f>+I145-E145</f>
        <v/>
      </c>
      <c r="P145" s="597">
        <f>Q145*R145</f>
        <v/>
      </c>
      <c r="Q145" s="116" t="n">
        <v>0</v>
      </c>
      <c r="R145" s="647" t="n">
        <v>0</v>
      </c>
      <c r="T145" s="591">
        <f>+G145-P145</f>
        <v/>
      </c>
      <c r="U145" s="592">
        <f>+H145-Q145</f>
        <v/>
      </c>
      <c r="V145" s="591">
        <f>+I145-R145</f>
        <v/>
      </c>
    </row>
    <row r="146">
      <c r="A146" s="69" t="n"/>
      <c r="B146" s="69" t="n"/>
      <c r="C146" s="75" t="n"/>
      <c r="D146" s="75" t="n"/>
      <c r="E146" s="647" t="n"/>
      <c r="G146" s="589" t="n"/>
      <c r="H146" s="75" t="n"/>
      <c r="I146" s="587" t="n"/>
      <c r="N146" s="583" t="n"/>
      <c r="P146" s="75" t="n"/>
      <c r="Q146" s="75" t="n"/>
      <c r="R146" s="647" t="n"/>
      <c r="U146" s="592" t="n"/>
    </row>
    <row r="147">
      <c r="A147" s="69" t="n"/>
      <c r="B147" s="69" t="n"/>
      <c r="C147" s="75" t="n"/>
      <c r="D147" s="75" t="n"/>
      <c r="E147" s="647" t="n"/>
      <c r="G147" s="75" t="n"/>
      <c r="H147" s="75" t="n"/>
      <c r="I147" s="587" t="n"/>
      <c r="N147" s="583" t="n"/>
      <c r="P147" s="75" t="n"/>
      <c r="Q147" s="75" t="n"/>
      <c r="R147" s="647" t="n"/>
      <c r="U147" s="592" t="n"/>
    </row>
    <row r="148">
      <c r="A148" s="69" t="n"/>
      <c r="B148" s="69" t="inlineStr">
        <is>
          <t>GREEN FEES ONLY 2025</t>
        </is>
      </c>
      <c r="C148" s="637">
        <f>SUM(C138,C137,C131,C126,C124,C120,C119)</f>
        <v/>
      </c>
      <c r="D148" s="165">
        <f>SUM(D138,D137,D131,D126,D124,D120,D119)</f>
        <v/>
      </c>
      <c r="E148" s="647">
        <f>+C148/D148</f>
        <v/>
      </c>
      <c r="G148" s="611">
        <f>SUM(G138,G137,G131,G126,G124,G120,G119)+G121+G127</f>
        <v/>
      </c>
      <c r="H148" s="612">
        <f>SUM(H138,H137,H131,H126,H124,H120,H119)+H121+H127-(+H131/2)</f>
        <v/>
      </c>
      <c r="I148" s="587">
        <f>+G148/H148</f>
        <v/>
      </c>
      <c r="J148" s="85" t="n"/>
      <c r="K148" s="85" t="n"/>
      <c r="L148" s="653">
        <f>+H148-D148</f>
        <v/>
      </c>
      <c r="N148" s="639">
        <f>+I148-E148</f>
        <v/>
      </c>
      <c r="P148" s="640">
        <f>SUM(P119,P120,P124,P126,P127,P128,P131,P137,P138)</f>
        <v/>
      </c>
      <c r="Q148" s="187">
        <f>SUM(Q119,Q120,Q124,Q126,Q127,Q128,Q137,Q138,Q131)</f>
        <v/>
      </c>
      <c r="R148" s="647" t="n"/>
      <c r="T148" s="641">
        <f>+G148-P148</f>
        <v/>
      </c>
      <c r="U148" s="588" t="n"/>
      <c r="V148" s="591" t="n"/>
    </row>
    <row r="149">
      <c r="A149" s="69" t="n"/>
      <c r="B149" s="69" t="n"/>
      <c r="C149" s="586" t="n"/>
      <c r="D149" s="90" t="n"/>
      <c r="E149" s="647" t="n"/>
      <c r="G149" s="586" t="n"/>
      <c r="H149" s="90" t="n"/>
      <c r="I149" s="587" t="n"/>
      <c r="N149" s="583" t="n"/>
      <c r="P149" s="75" t="n"/>
      <c r="Q149" s="75" t="n"/>
      <c r="R149" s="647" t="n"/>
      <c r="U149" s="592" t="n"/>
    </row>
    <row r="150">
      <c r="A150" s="69" t="n">
        <v>70500023</v>
      </c>
      <c r="B150" s="69" t="inlineStr">
        <is>
          <t>Buggies Visitor 18 H</t>
        </is>
      </c>
      <c r="C150" s="586" t="n">
        <v>5123.97</v>
      </c>
      <c r="D150" s="90" t="n">
        <v>155</v>
      </c>
      <c r="E150" s="647">
        <f>C150/D150</f>
        <v/>
      </c>
      <c r="G150" s="586" t="n">
        <v>4215</v>
      </c>
      <c r="H150" s="90" t="n">
        <v>164</v>
      </c>
      <c r="I150" s="587">
        <f>G150/H150</f>
        <v/>
      </c>
      <c r="L150" s="592">
        <f>+H150-D150</f>
        <v/>
      </c>
      <c r="N150" s="593">
        <f>+I150-E150</f>
        <v/>
      </c>
      <c r="P150" s="589">
        <f>Q150*R150</f>
        <v/>
      </c>
      <c r="Q150" s="75" t="n">
        <v>155</v>
      </c>
      <c r="R150" s="647" t="n">
        <v>33.0578709677419</v>
      </c>
      <c r="T150" s="590">
        <f>+G150-P150</f>
        <v/>
      </c>
      <c r="U150" s="592">
        <f>+H150-Q150</f>
        <v/>
      </c>
      <c r="V150" s="590">
        <f>+I150-R150</f>
        <v/>
      </c>
    </row>
    <row r="151">
      <c r="A151" s="69" t="n">
        <v>70500023</v>
      </c>
      <c r="B151" s="69" t="inlineStr">
        <is>
          <t>Buggies Member 18 H</t>
        </is>
      </c>
      <c r="C151" s="586" t="n">
        <v>1925.62</v>
      </c>
      <c r="D151" s="90" t="n">
        <v>96</v>
      </c>
      <c r="E151" s="647">
        <f>C151/D151</f>
        <v/>
      </c>
      <c r="G151" s="586" t="n">
        <v>1112</v>
      </c>
      <c r="H151" s="90" t="n">
        <v>74</v>
      </c>
      <c r="I151" s="587">
        <f>G151/H151</f>
        <v/>
      </c>
      <c r="L151" s="588">
        <f>+H151-D151</f>
        <v/>
      </c>
      <c r="N151" s="593">
        <f>+I151-E151</f>
        <v/>
      </c>
      <c r="P151" s="589">
        <f>Q151*R151</f>
        <v/>
      </c>
      <c r="Q151" s="75" t="n">
        <v>96</v>
      </c>
      <c r="R151" s="647" t="n">
        <v>20.0585416666667</v>
      </c>
      <c r="T151" s="590">
        <f>+G151-P151</f>
        <v/>
      </c>
      <c r="U151" s="588">
        <f>+H151-Q151</f>
        <v/>
      </c>
      <c r="V151" s="590">
        <f>+I151-R151</f>
        <v/>
      </c>
    </row>
    <row r="152">
      <c r="A152" s="69" t="n">
        <v>70500023</v>
      </c>
      <c r="B152" s="69" t="inlineStr">
        <is>
          <t>Buggy Other (9 holes, Society, Individual)</t>
        </is>
      </c>
      <c r="C152" s="586" t="n">
        <v>3454.96</v>
      </c>
      <c r="D152" s="90" t="n">
        <v>253</v>
      </c>
      <c r="E152" s="647">
        <f>C152/D152</f>
        <v/>
      </c>
      <c r="G152" s="586" t="n">
        <v>411</v>
      </c>
      <c r="H152" s="90" t="n">
        <v>46</v>
      </c>
      <c r="I152" s="587">
        <f>G152/H152</f>
        <v/>
      </c>
      <c r="L152" s="588">
        <f>+H152-D152</f>
        <v/>
      </c>
      <c r="N152" s="593">
        <f>+I152-E152</f>
        <v/>
      </c>
      <c r="P152" s="589">
        <f>Q152*R152</f>
        <v/>
      </c>
      <c r="Q152" s="75" t="n">
        <v>253</v>
      </c>
      <c r="R152" s="647" t="n">
        <v>13.6559683794466</v>
      </c>
      <c r="T152" s="590">
        <f>+G152-P152</f>
        <v/>
      </c>
      <c r="U152" s="588">
        <f>+H152-Q152</f>
        <v/>
      </c>
      <c r="V152" s="590">
        <f>+I152-R152</f>
        <v/>
      </c>
    </row>
    <row r="153">
      <c r="A153" s="69" t="n">
        <v>70500023</v>
      </c>
      <c r="B153" s="69" t="inlineStr">
        <is>
          <t>Members Monthly Pass</t>
        </is>
      </c>
      <c r="C153" s="586" t="n">
        <v>99.17</v>
      </c>
      <c r="D153" s="90" t="n">
        <v>3</v>
      </c>
      <c r="E153" s="647">
        <f>C153/D153</f>
        <v/>
      </c>
      <c r="G153" s="586" t="n">
        <v>66</v>
      </c>
      <c r="H153" s="90" t="n">
        <v>2</v>
      </c>
      <c r="I153" s="587" t="n"/>
      <c r="N153" s="583" t="n"/>
      <c r="P153" s="589">
        <f>Q153*R153</f>
        <v/>
      </c>
      <c r="Q153" s="75" t="n">
        <v>3</v>
      </c>
      <c r="R153" s="647" t="n">
        <v>99.17</v>
      </c>
      <c r="T153" s="590">
        <f>+G153-P153</f>
        <v/>
      </c>
      <c r="U153" s="588" t="n"/>
      <c r="V153" s="590" t="n"/>
    </row>
    <row r="154">
      <c r="A154" s="69" t="n"/>
      <c r="B154" s="69" t="n"/>
      <c r="C154" s="642">
        <f>SUM(C150:C153)</f>
        <v/>
      </c>
      <c r="D154" s="167">
        <f>SUM(D150:D153)</f>
        <v/>
      </c>
      <c r="E154" s="647" t="n"/>
      <c r="G154" s="602">
        <f>SUM(G150:G153)</f>
        <v/>
      </c>
      <c r="H154" s="81">
        <f>SUM(H150:H153)</f>
        <v/>
      </c>
      <c r="I154" s="587" t="n"/>
      <c r="K154" s="591" t="n"/>
      <c r="N154" s="583" t="n"/>
      <c r="P154" s="597">
        <f>SUM(P150:P153)</f>
        <v/>
      </c>
      <c r="Q154" s="116">
        <f>SUM(Q150:Q153)</f>
        <v/>
      </c>
      <c r="R154" s="647" t="n"/>
      <c r="T154" s="598">
        <f>SUM(T150:T153)</f>
        <v/>
      </c>
      <c r="U154" s="588" t="n"/>
      <c r="V154" s="591" t="n"/>
    </row>
    <row r="155">
      <c r="A155" s="69" t="n"/>
      <c r="B155" s="69" t="n"/>
      <c r="C155" s="586" t="n"/>
      <c r="D155" s="90" t="n"/>
      <c r="E155" s="647" t="n"/>
      <c r="G155" s="586" t="n"/>
      <c r="H155" s="90" t="n"/>
      <c r="I155" s="587" t="n"/>
      <c r="N155" s="583" t="n"/>
      <c r="P155" s="589" t="n"/>
      <c r="Q155" s="75" t="n"/>
      <c r="R155" s="647" t="n"/>
      <c r="U155" s="592" t="n"/>
    </row>
    <row r="156">
      <c r="A156" s="92" t="n">
        <v>70500015</v>
      </c>
      <c r="B156" s="69" t="inlineStr">
        <is>
          <t>Trolleys (Direct + Members)</t>
        </is>
      </c>
      <c r="C156" s="643" t="n">
        <v>3180.58</v>
      </c>
      <c r="D156" s="169" t="n">
        <v>437</v>
      </c>
      <c r="E156" s="647">
        <f>C156/D156</f>
        <v/>
      </c>
      <c r="G156" s="602">
        <f>+'[2]Rep Wing'!AH151</f>
        <v/>
      </c>
      <c r="H156" s="81">
        <f>+'[2]Rep Wing'!AG151</f>
        <v/>
      </c>
      <c r="I156" s="587">
        <f>G156/H156</f>
        <v/>
      </c>
      <c r="L156" s="588">
        <f>+H156-D156</f>
        <v/>
      </c>
      <c r="N156" s="584">
        <f>+I156-E156</f>
        <v/>
      </c>
      <c r="P156" s="597">
        <f>Q156*R156</f>
        <v/>
      </c>
      <c r="Q156" s="116" t="n">
        <v>459</v>
      </c>
      <c r="R156" s="647" t="n">
        <v>7.28</v>
      </c>
      <c r="T156" s="598">
        <f>+G156-P156</f>
        <v/>
      </c>
      <c r="U156" s="588">
        <f>+H156-Q156</f>
        <v/>
      </c>
      <c r="V156" s="591">
        <f>+I156-R156</f>
        <v/>
      </c>
    </row>
    <row r="157">
      <c r="A157" s="92" t="n"/>
      <c r="B157" s="69" t="n"/>
      <c r="C157" s="75" t="n"/>
      <c r="D157" s="75" t="n"/>
      <c r="E157" s="647" t="n"/>
      <c r="G157" s="619" t="n"/>
      <c r="H157" s="75" t="n"/>
      <c r="I157" s="587" t="n"/>
      <c r="P157" s="75" t="n"/>
      <c r="Q157" s="75" t="n"/>
      <c r="R157" s="647" t="n"/>
      <c r="U157" s="592" t="n"/>
    </row>
    <row r="158">
      <c r="A158" s="92" t="n"/>
      <c r="B158" s="69" t="n"/>
      <c r="C158" s="75" t="n"/>
      <c r="D158" s="75" t="n"/>
      <c r="E158" s="647" t="n"/>
      <c r="G158" s="619" t="n"/>
      <c r="H158" s="75" t="n"/>
      <c r="I158" s="587" t="n"/>
      <c r="P158" s="75" t="n"/>
      <c r="Q158" s="75" t="n"/>
      <c r="R158" s="647" t="n"/>
      <c r="U158" s="592" t="n"/>
    </row>
    <row r="159">
      <c r="A159" s="92" t="n"/>
      <c r="B159" s="69" t="inlineStr">
        <is>
          <t>TOTAL - ACTUAL GF + BUGGIES</t>
        </is>
      </c>
      <c r="C159" s="640">
        <f>SUM(C148,C139,C154)</f>
        <v/>
      </c>
      <c r="D159" s="75" t="n"/>
      <c r="E159" s="647" t="n"/>
      <c r="G159" s="602">
        <f>SUM(G139,G148,G154)</f>
        <v/>
      </c>
      <c r="H159" s="94">
        <f>SUM(H154,H148,H139)</f>
        <v/>
      </c>
      <c r="I159" s="587">
        <f>+G159/H159</f>
        <v/>
      </c>
      <c r="P159" s="640">
        <f>SUM(P154,P148,P139)</f>
        <v/>
      </c>
      <c r="Q159" s="94">
        <f>SUM(Q154,Q148,Q139)</f>
        <v/>
      </c>
      <c r="R159" s="647" t="n"/>
      <c r="T159" s="598">
        <f>+G159-P159</f>
        <v/>
      </c>
      <c r="U159" s="592" t="n"/>
      <c r="V159" s="590" t="n"/>
    </row>
    <row r="160">
      <c r="A160" s="3" t="n"/>
      <c r="B160" s="69" t="n"/>
      <c r="C160" s="75" t="n"/>
      <c r="D160" s="75" t="n"/>
      <c r="E160" s="647" t="n"/>
      <c r="G160" s="586" t="n"/>
      <c r="H160" s="75" t="n"/>
      <c r="I160" s="122" t="n"/>
      <c r="P160" s="75" t="n"/>
      <c r="Q160" s="75" t="n"/>
      <c r="R160" s="75" t="n"/>
      <c r="U160" s="592" t="n"/>
    </row>
    <row r="161" ht="15.15" customHeight="1" s="275">
      <c r="A161" s="3" t="n"/>
      <c r="B161" s="69" t="inlineStr">
        <is>
          <t>TOTAL</t>
        </is>
      </c>
      <c r="C161" s="640">
        <f>SUM(C122,C129,C131,C133,C135,C143,C145,C154,C156)</f>
        <v/>
      </c>
      <c r="D161" s="75" t="n"/>
      <c r="E161" s="647" t="n"/>
      <c r="G161" s="622">
        <f>SUM(G122,G129,G131,G133,G135,G143,G145,G154,G156)</f>
        <v/>
      </c>
      <c r="H161" s="75" t="n"/>
      <c r="I161" s="75" t="n"/>
      <c r="J161" s="584" t="n"/>
      <c r="K161" s="591" t="n"/>
      <c r="P161" s="640">
        <f>SUM(P122,P129,P131,P133,P135,P143,P145,P154,P156)</f>
        <v/>
      </c>
      <c r="Q161" s="75" t="n"/>
      <c r="R161" s="75" t="n"/>
      <c r="T161" s="645">
        <f>+G161-P161</f>
        <v/>
      </c>
      <c r="U161" s="592" t="n"/>
      <c r="V161" s="591" t="n"/>
    </row>
    <row r="162" ht="15.15" customHeight="1" s="275"/>
    <row r="163"/>
    <row r="164"/>
    <row r="165"/>
    <row r="166"/>
    <row r="167"/>
    <row r="168"/>
    <row r="169" ht="15.15" customHeight="1" s="275"/>
    <row r="170" ht="26.55" customHeight="1" s="275">
      <c r="A170" s="573" t="inlineStr">
        <is>
          <t>APRIL 2025</t>
        </is>
      </c>
      <c r="B170" s="574" t="n"/>
      <c r="C170" s="575" t="inlineStr">
        <is>
          <t>ACTUAL YTD APR 2024</t>
        </is>
      </c>
      <c r="D170" s="576" t="n"/>
      <c r="E170" s="577" t="n"/>
      <c r="F170" s="61" t="n"/>
      <c r="G170" s="578" t="inlineStr">
        <is>
          <t>ACTUAL YTD APR 2025</t>
        </is>
      </c>
      <c r="H170" s="576" t="n"/>
      <c r="I170" s="577" t="n"/>
      <c r="J170" s="100" t="n"/>
      <c r="K170" s="100" t="n"/>
      <c r="L170" s="100" t="n"/>
      <c r="M170" s="100" t="n"/>
      <c r="N170" s="100" t="n"/>
      <c r="O170" s="101" t="n"/>
      <c r="P170" s="579" t="inlineStr">
        <is>
          <t>BUDGET 2025</t>
        </is>
      </c>
      <c r="Q170" s="576" t="n"/>
      <c r="R170" s="577" t="n"/>
      <c r="S170" s="100" t="n"/>
    </row>
    <row r="171" ht="69" customHeight="1" s="275">
      <c r="A171" s="64" t="inlineStr">
        <is>
          <t xml:space="preserve">GREEN FEE INCOME </t>
        </is>
      </c>
      <c r="C171" s="65" t="inlineStr">
        <is>
          <t>REP win</t>
        </is>
      </c>
      <c r="D171" s="66" t="inlineStr">
        <is>
          <t>Number of rounds/items sold/rented MTD APRIL</t>
        </is>
      </c>
      <c r="E171" s="66" t="inlineStr">
        <is>
          <t>Average price</t>
        </is>
      </c>
      <c r="G171" s="67" t="inlineStr">
        <is>
          <t>REP win</t>
        </is>
      </c>
      <c r="H171" s="68" t="inlineStr">
        <is>
          <t>Number of rounds/items sold/rented MTD APRIL</t>
        </is>
      </c>
      <c r="I171" s="68" t="inlineStr">
        <is>
          <t>Average price</t>
        </is>
      </c>
      <c r="K171" s="14" t="inlineStr">
        <is>
          <t>SMART PANEL</t>
        </is>
      </c>
      <c r="L171" s="103" t="inlineStr">
        <is>
          <t>Increase/ decrease in number of rounds sold 25 v 24</t>
        </is>
      </c>
      <c r="M171" s="14" t="n"/>
      <c r="N171" s="103" t="inlineStr">
        <is>
          <t>Actual Rate Incr/Decr</t>
        </is>
      </c>
      <c r="O171" s="101" t="n"/>
      <c r="P171" s="104" t="inlineStr">
        <is>
          <t>BUDGET 2025</t>
        </is>
      </c>
      <c r="Q171" s="126" t="inlineStr">
        <is>
          <t>Number of rounds/items sold/rented MTD APRIL</t>
        </is>
      </c>
      <c r="R171" s="126" t="inlineStr">
        <is>
          <t>Average price</t>
        </is>
      </c>
      <c r="S171" s="14" t="n"/>
      <c r="T171" s="127" t="inlineStr">
        <is>
          <t>Overall Income</t>
        </is>
      </c>
      <c r="U171" s="127" t="inlineStr">
        <is>
          <t>Number of rounds/items sold/rented MTD APRIL</t>
        </is>
      </c>
      <c r="V171" s="103" t="inlineStr">
        <is>
          <t>Budget Rate Incr/Decr</t>
        </is>
      </c>
    </row>
    <row r="172" ht="21" customHeight="1" s="275">
      <c r="A172" s="3" t="n"/>
      <c r="B172" s="69" t="n"/>
      <c r="C172" s="580" t="n">
        <v>45412</v>
      </c>
      <c r="E172" s="71" t="inlineStr">
        <is>
          <t>Euros</t>
        </is>
      </c>
      <c r="G172" s="581" t="n">
        <v>45777</v>
      </c>
      <c r="I172" s="105" t="inlineStr">
        <is>
          <t>Euros</t>
        </is>
      </c>
      <c r="J172" s="106" t="n"/>
      <c r="K172" s="106" t="n"/>
      <c r="M172" s="106" t="n"/>
      <c r="N172" s="107" t="inlineStr">
        <is>
          <t>Euros</t>
        </is>
      </c>
      <c r="O172" s="101" t="n"/>
      <c r="P172" s="582" t="n">
        <v>45777</v>
      </c>
      <c r="R172" s="128" t="inlineStr">
        <is>
          <t>Euros</t>
        </is>
      </c>
      <c r="S172" s="106" t="n"/>
      <c r="T172" s="129" t="n"/>
      <c r="U172" s="130" t="inlineStr">
        <is>
          <t>Diff</t>
        </is>
      </c>
      <c r="V172" s="107" t="inlineStr">
        <is>
          <t>Euros</t>
        </is>
      </c>
    </row>
    <row r="173">
      <c r="A173" s="69" t="n"/>
      <c r="B173" s="69" t="n"/>
    </row>
    <row r="174">
      <c r="A174" s="69" t="n"/>
      <c r="B174" s="69" t="n"/>
      <c r="N174" s="583" t="n"/>
    </row>
    <row r="175">
      <c r="A175" s="69" t="n">
        <v>70500007</v>
      </c>
      <c r="B175" s="73" t="inlineStr">
        <is>
          <t>GF Shareholder Guests</t>
        </is>
      </c>
      <c r="C175" s="586" t="n">
        <v>10206.61</v>
      </c>
      <c r="D175" s="97" t="n">
        <v>190</v>
      </c>
      <c r="E175" s="654">
        <f>C175/D175</f>
        <v/>
      </c>
      <c r="G175" s="586">
        <f>+'[2]Rep Wing'!AT80</f>
        <v/>
      </c>
      <c r="H175" s="75">
        <f>+'[2]Rep Wing'!AS80</f>
        <v/>
      </c>
      <c r="I175" s="587">
        <f>G175/H175</f>
        <v/>
      </c>
      <c r="L175" s="592">
        <f>+H175-D175</f>
        <v/>
      </c>
      <c r="N175" s="584">
        <f>+I175-E175</f>
        <v/>
      </c>
      <c r="P175" s="589" t="n">
        <v>12630.8</v>
      </c>
      <c r="Q175" s="75" t="n">
        <v>182</v>
      </c>
      <c r="R175" s="654">
        <f>+P175/Q175</f>
        <v/>
      </c>
      <c r="T175" s="590">
        <f>+G175-P175</f>
        <v/>
      </c>
      <c r="U175" s="592">
        <f>+H175-Q175</f>
        <v/>
      </c>
      <c r="V175" s="590">
        <f>+I175-R175</f>
        <v/>
      </c>
    </row>
    <row r="176">
      <c r="A176" s="69" t="n">
        <v>70500007</v>
      </c>
      <c r="B176" s="73" t="inlineStr">
        <is>
          <t>GF Shareholder Guest ticket</t>
        </is>
      </c>
      <c r="C176" s="586" t="n">
        <v>11730</v>
      </c>
      <c r="D176" s="97" t="n">
        <v>182</v>
      </c>
      <c r="E176" s="654">
        <f>C176/D176</f>
        <v/>
      </c>
      <c r="G176" s="586">
        <f>+'[2]Rep Wing'!AT81</f>
        <v/>
      </c>
      <c r="H176" s="75">
        <f>+'[2]Rep Wing'!AS81</f>
        <v/>
      </c>
      <c r="I176" s="587">
        <f>G176/H176</f>
        <v/>
      </c>
      <c r="K176" s="591" t="n"/>
      <c r="L176" s="588">
        <f>+H176-D176</f>
        <v/>
      </c>
      <c r="N176" s="584">
        <f>+I176-E176</f>
        <v/>
      </c>
      <c r="P176" s="589" t="n">
        <v>10991.5</v>
      </c>
      <c r="Q176" s="75" t="n">
        <v>190</v>
      </c>
      <c r="R176" s="654">
        <f>+P176/Q176</f>
        <v/>
      </c>
      <c r="T176" s="590">
        <f>+G176-P176</f>
        <v/>
      </c>
      <c r="U176" s="588">
        <f>+H176-Q176</f>
        <v/>
      </c>
      <c r="V176" s="591">
        <f>+I176-R176</f>
        <v/>
      </c>
    </row>
    <row r="177">
      <c r="A177" s="69" t="n">
        <v>70500007</v>
      </c>
      <c r="B177" s="69" t="inlineStr">
        <is>
          <t>Annual Members Green Fees</t>
        </is>
      </c>
      <c r="C177" s="586" t="n">
        <v>2953.73</v>
      </c>
      <c r="D177" s="97" t="n">
        <v>217</v>
      </c>
      <c r="E177" s="654">
        <f>C177/D177</f>
        <v/>
      </c>
      <c r="G177" s="586">
        <f>+'[2]Rep Wing'!AT85</f>
        <v/>
      </c>
      <c r="H177" s="75">
        <f>+'[2]Rep Wing'!AS85</f>
        <v/>
      </c>
      <c r="I177" s="587">
        <f>G177/H177</f>
        <v/>
      </c>
      <c r="J177" s="197" t="inlineStr">
        <is>
          <t>?</t>
        </is>
      </c>
      <c r="L177" s="588">
        <f>+H177-D177</f>
        <v/>
      </c>
      <c r="N177" s="584">
        <f>+I177-E177</f>
        <v/>
      </c>
      <c r="P177" s="589" t="n">
        <v>2953.37</v>
      </c>
      <c r="Q177" s="75" t="n">
        <v>217</v>
      </c>
      <c r="R177" s="654">
        <f>+P177/Q177</f>
        <v/>
      </c>
      <c r="T177" s="590">
        <f>+G177-P177</f>
        <v/>
      </c>
      <c r="U177" s="588">
        <f>+H177-Q177</f>
        <v/>
      </c>
      <c r="V177" s="591" t="n"/>
    </row>
    <row r="178">
      <c r="A178" s="69" t="n"/>
      <c r="B178" s="69" t="n"/>
      <c r="C178" s="594">
        <f>SUM(C175:C177)</f>
        <v/>
      </c>
      <c r="D178" s="156">
        <f>SUM(D175:D177)</f>
        <v/>
      </c>
      <c r="E178" s="646" t="n"/>
      <c r="G178" s="596">
        <f>SUM(G175:G177)</f>
        <v/>
      </c>
      <c r="H178" s="81">
        <f>SUM(H175:H177)</f>
        <v/>
      </c>
      <c r="I178" s="595">
        <f>+G178/H178</f>
        <v/>
      </c>
      <c r="L178" s="588" t="n"/>
      <c r="N178" s="583" t="n"/>
      <c r="P178" s="597" t="n">
        <v>26575.67</v>
      </c>
      <c r="Q178" s="116" t="n">
        <v>589</v>
      </c>
      <c r="R178" s="646" t="n"/>
      <c r="T178" s="598">
        <f>SUM(T175:T177)</f>
        <v/>
      </c>
      <c r="U178" s="599">
        <f>SUM(U175:U177)</f>
        <v/>
      </c>
      <c r="V178" s="591" t="n"/>
    </row>
    <row r="179" ht="15.15" customHeight="1" s="275">
      <c r="A179" s="69" t="n"/>
      <c r="B179" s="69" t="n"/>
      <c r="C179" s="625" t="n"/>
      <c r="D179" s="97" t="n"/>
      <c r="E179" s="646" t="n"/>
      <c r="G179" s="589" t="n"/>
      <c r="H179" s="75" t="n"/>
      <c r="I179" s="587" t="n"/>
      <c r="L179" s="588" t="n"/>
      <c r="N179" s="583" t="n"/>
      <c r="P179" s="75" t="n"/>
      <c r="Q179" s="75" t="n"/>
      <c r="R179" s="646" t="n"/>
      <c r="U179" s="592" t="n"/>
    </row>
    <row r="180" ht="18.75" customHeight="1" s="275">
      <c r="A180" s="69" t="n">
        <v>70500008</v>
      </c>
      <c r="B180" s="73" t="inlineStr">
        <is>
          <t>Green Fee Direct 18 holes</t>
        </is>
      </c>
      <c r="C180" s="586" t="n">
        <v>24380.17</v>
      </c>
      <c r="D180" s="97" t="n">
        <v>235</v>
      </c>
      <c r="E180" s="654">
        <f>C180/D180</f>
        <v/>
      </c>
      <c r="G180" s="586">
        <f>+'[2]Rep Wing'!AT147</f>
        <v/>
      </c>
      <c r="H180" s="195">
        <f>+'[2]Rep Wing'!AS147</f>
        <v/>
      </c>
      <c r="I180" s="587">
        <f>G180/H180</f>
        <v/>
      </c>
      <c r="K180" s="591" t="n"/>
      <c r="L180" s="655">
        <f>+H180-D180</f>
        <v/>
      </c>
      <c r="M180" s="199" t="n"/>
      <c r="N180" s="656">
        <f>+I180-E180</f>
        <v/>
      </c>
      <c r="P180" s="589" t="n">
        <v>24381.25</v>
      </c>
      <c r="Q180" s="75" t="n">
        <v>235</v>
      </c>
      <c r="R180" s="654">
        <f>+P180/Q180</f>
        <v/>
      </c>
      <c r="T180" s="657">
        <f>+G180-P180</f>
        <v/>
      </c>
      <c r="U180" s="658">
        <f>+H180-Q180</f>
        <v/>
      </c>
      <c r="V180" s="659">
        <f>+I180-R180</f>
        <v/>
      </c>
    </row>
    <row r="181">
      <c r="A181" s="69" t="n">
        <v>70500008</v>
      </c>
      <c r="B181" s="69" t="inlineStr">
        <is>
          <t>GF Courtesy</t>
        </is>
      </c>
      <c r="C181" s="586" t="n">
        <v>0</v>
      </c>
      <c r="D181" s="97" t="n">
        <v>92</v>
      </c>
      <c r="E181" s="654">
        <f>C181/D181</f>
        <v/>
      </c>
      <c r="G181" s="586">
        <f>+'[2]Rep Wing'!AT150</f>
        <v/>
      </c>
      <c r="H181" s="75">
        <f>+'[2]Rep Wing'!AS150</f>
        <v/>
      </c>
      <c r="I181" s="587">
        <f>G181/H181</f>
        <v/>
      </c>
      <c r="L181" s="588">
        <f>+H181-D181</f>
        <v/>
      </c>
      <c r="N181" s="593">
        <f>+I181-E181</f>
        <v/>
      </c>
      <c r="P181" s="589" t="n">
        <v>0</v>
      </c>
      <c r="Q181" s="75" t="n">
        <v>92</v>
      </c>
      <c r="R181" s="654" t="n"/>
      <c r="U181" s="592" t="n"/>
    </row>
    <row r="182">
      <c r="A182" s="69" t="n">
        <v>70500008</v>
      </c>
      <c r="B182" s="73" t="inlineStr">
        <is>
          <t>GF Society/Group/Comp</t>
        </is>
      </c>
      <c r="C182" s="586" t="n">
        <v>9053.719999999999</v>
      </c>
      <c r="D182" s="97" t="n">
        <v>125</v>
      </c>
      <c r="E182" s="654">
        <f>C182/D182</f>
        <v/>
      </c>
      <c r="G182" s="586">
        <f>+'[2]Rep Wing'!AT151</f>
        <v/>
      </c>
      <c r="H182" s="75">
        <f>+'[2]Rep Wing'!AS151</f>
        <v/>
      </c>
      <c r="I182" s="587">
        <f>G182/H182</f>
        <v/>
      </c>
      <c r="K182" s="591" t="n"/>
      <c r="L182" s="588">
        <f>+H182-D182</f>
        <v/>
      </c>
      <c r="N182" s="584">
        <f>+I182-E182</f>
        <v/>
      </c>
      <c r="P182" s="589" t="n">
        <v>9656.25</v>
      </c>
      <c r="Q182" s="75" t="n">
        <v>125</v>
      </c>
      <c r="R182" s="654">
        <f>+P182/Q182</f>
        <v/>
      </c>
      <c r="T182" s="590">
        <f>+G182-P182</f>
        <v/>
      </c>
      <c r="U182" s="588">
        <f>+H182-Q182</f>
        <v/>
      </c>
      <c r="V182" s="591">
        <f>+I182-R182</f>
        <v/>
      </c>
    </row>
    <row r="183">
      <c r="A183" s="69" t="n">
        <v>70500008</v>
      </c>
      <c r="B183" s="73" t="inlineStr">
        <is>
          <t>GF Members Other Clubs</t>
        </is>
      </c>
      <c r="C183" s="586" t="n">
        <v>5033.06</v>
      </c>
      <c r="D183" s="97" t="n">
        <v>58</v>
      </c>
      <c r="E183" s="654">
        <f>C183/D183</f>
        <v/>
      </c>
      <c r="G183" s="586">
        <f>+'[2]Rep Wing'!AT155</f>
        <v/>
      </c>
      <c r="H183" s="75">
        <f>+'[2]Rep Wing'!AS155</f>
        <v/>
      </c>
      <c r="I183" s="587">
        <f>G183/H183</f>
        <v/>
      </c>
      <c r="K183" s="591" t="n"/>
      <c r="L183" s="592">
        <f>+H183-D183</f>
        <v/>
      </c>
      <c r="N183" s="584">
        <f>+I183-E183</f>
        <v/>
      </c>
      <c r="P183" s="589" t="n">
        <v>5367.9</v>
      </c>
      <c r="Q183" s="75" t="n">
        <v>58</v>
      </c>
      <c r="R183" s="654">
        <f>+P183/Q183</f>
        <v/>
      </c>
      <c r="T183" s="591">
        <f>+G183-P183</f>
        <v/>
      </c>
      <c r="U183" s="592">
        <f>+H183-Q183</f>
        <v/>
      </c>
      <c r="V183" s="591">
        <f>+I183-R183</f>
        <v/>
      </c>
    </row>
    <row r="184">
      <c r="A184" s="69" t="n">
        <v>70500008</v>
      </c>
      <c r="B184" s="73" t="inlineStr">
        <is>
          <t>Tarjetas Descuento</t>
        </is>
      </c>
      <c r="C184" s="586" t="n">
        <v>161.98</v>
      </c>
      <c r="D184" s="97" t="n">
        <v>2</v>
      </c>
      <c r="E184" s="646" t="n"/>
      <c r="G184" s="586" t="n"/>
      <c r="H184" s="75" t="n"/>
      <c r="I184" s="587" t="n"/>
      <c r="K184" s="591" t="n"/>
      <c r="N184" s="583" t="n"/>
      <c r="P184" s="589" t="n">
        <v>161.98</v>
      </c>
      <c r="Q184" s="75" t="n">
        <v>2</v>
      </c>
      <c r="R184" s="654">
        <f>+P184/Q184</f>
        <v/>
      </c>
      <c r="U184" s="592" t="n"/>
    </row>
    <row r="185">
      <c r="A185" s="69" t="n"/>
      <c r="B185" s="69" t="n"/>
      <c r="C185" s="632">
        <f>SUM(C180:C184)</f>
        <v/>
      </c>
      <c r="D185" s="156">
        <f>SUM(D180:D184)</f>
        <v/>
      </c>
      <c r="E185" s="646" t="n"/>
      <c r="G185" s="602">
        <f>SUM(G180:G184)</f>
        <v/>
      </c>
      <c r="H185" s="81">
        <f>SUM(H180:H184)</f>
        <v/>
      </c>
      <c r="I185" s="587">
        <f>+G185/H185</f>
        <v/>
      </c>
      <c r="K185" s="591" t="n"/>
      <c r="N185" s="583" t="n"/>
      <c r="P185" s="597" t="n">
        <v>39567.38</v>
      </c>
      <c r="Q185" s="116" t="n">
        <v>512</v>
      </c>
      <c r="R185" s="646" t="n"/>
      <c r="T185" s="604">
        <f>SUM(T180:T184)</f>
        <v/>
      </c>
      <c r="U185" s="592">
        <f>+H185-Q185</f>
        <v/>
      </c>
      <c r="V185" s="590" t="n"/>
    </row>
    <row r="186">
      <c r="A186" s="69" t="n"/>
      <c r="B186" s="69" t="n"/>
      <c r="C186" s="625" t="n"/>
      <c r="D186" s="97" t="n"/>
      <c r="E186" s="646" t="n"/>
      <c r="G186" s="589" t="n"/>
      <c r="H186" s="75" t="n"/>
      <c r="I186" s="587" t="n"/>
      <c r="N186" s="583" t="n"/>
      <c r="P186" s="75" t="n"/>
      <c r="Q186" s="75" t="n"/>
      <c r="R186" s="646" t="n"/>
      <c r="U186" s="592" t="n"/>
    </row>
    <row r="187">
      <c r="A187" s="69" t="n">
        <v>70500009</v>
      </c>
      <c r="B187" s="69" t="inlineStr">
        <is>
          <t>GF 9 Holes</t>
        </is>
      </c>
      <c r="C187" s="594" t="n">
        <v>5720.75</v>
      </c>
      <c r="D187" s="156" t="n">
        <v>208</v>
      </c>
      <c r="E187" s="654">
        <f>C187/D187</f>
        <v/>
      </c>
      <c r="G187" s="602">
        <f>+'[2]Rep Wing'!AT154</f>
        <v/>
      </c>
      <c r="H187" s="81">
        <f>+'[2]Rep Wing'!AS154</f>
        <v/>
      </c>
      <c r="I187" s="587">
        <f>G187/H187</f>
        <v/>
      </c>
      <c r="L187" s="592">
        <f>+H187-D187</f>
        <v/>
      </c>
      <c r="N187" s="584">
        <f>+I187-E187</f>
        <v/>
      </c>
      <c r="P187" s="597" t="n">
        <v>5647.2</v>
      </c>
      <c r="Q187" s="116" t="n">
        <v>208</v>
      </c>
      <c r="R187" s="654">
        <f>+P187/Q187</f>
        <v/>
      </c>
      <c r="T187" s="591">
        <f>+G187-P187</f>
        <v/>
      </c>
      <c r="U187" s="592">
        <f>+H187-Q187</f>
        <v/>
      </c>
      <c r="V187" s="591">
        <f>+I187-R187</f>
        <v/>
      </c>
    </row>
    <row r="188">
      <c r="A188" s="69" t="n"/>
      <c r="B188" s="69" t="n"/>
      <c r="C188" s="625" t="n"/>
      <c r="D188" s="97" t="n"/>
      <c r="E188" s="646" t="n"/>
      <c r="G188" s="589" t="n"/>
      <c r="H188" s="75" t="n"/>
      <c r="I188" s="587" t="n"/>
      <c r="N188" s="583" t="n"/>
      <c r="P188" s="75" t="n"/>
      <c r="Q188" s="75" t="n"/>
      <c r="R188" s="646" t="n"/>
      <c r="U188" s="592" t="n"/>
    </row>
    <row r="189">
      <c r="A189" s="69" t="n">
        <v>70500010</v>
      </c>
      <c r="B189" s="69" t="inlineStr">
        <is>
          <t>Off Peak  Annual GF Pass</t>
        </is>
      </c>
      <c r="C189" s="594" t="n">
        <v>578.51</v>
      </c>
      <c r="D189" s="156" t="n">
        <v>1</v>
      </c>
      <c r="E189" s="654">
        <f>C189/D189</f>
        <v/>
      </c>
      <c r="G189" s="602">
        <f>+'[2]Rep Wing'!AT161</f>
        <v/>
      </c>
      <c r="H189" s="81">
        <f>+'[2]Rep Wing'!AS161</f>
        <v/>
      </c>
      <c r="I189" s="587">
        <f>G189/H189</f>
        <v/>
      </c>
      <c r="L189" s="592">
        <f>+H189-D189</f>
        <v/>
      </c>
      <c r="N189" s="584">
        <f>+I189-E189</f>
        <v/>
      </c>
      <c r="P189" s="597" t="n">
        <v>0</v>
      </c>
      <c r="Q189" s="116" t="n">
        <v>0</v>
      </c>
      <c r="R189" s="654" t="n"/>
      <c r="T189" s="591">
        <f>+G189-P189</f>
        <v/>
      </c>
      <c r="U189" s="592">
        <f>+H189-Q189</f>
        <v/>
      </c>
      <c r="V189" s="590" t="n"/>
    </row>
    <row r="190">
      <c r="A190" s="69" t="n"/>
      <c r="B190" s="69" t="n"/>
      <c r="C190" s="625" t="n"/>
      <c r="D190" s="97" t="n"/>
      <c r="E190" s="646" t="n"/>
      <c r="G190" s="589" t="n"/>
      <c r="H190" s="75" t="n"/>
      <c r="I190" s="587" t="n"/>
      <c r="N190" s="583" t="n"/>
      <c r="P190" s="75" t="n"/>
      <c r="Q190" s="75" t="n"/>
      <c r="R190" s="646" t="n"/>
      <c r="U190" s="592" t="n"/>
    </row>
    <row r="191">
      <c r="A191" s="69" t="n">
        <v>70500056</v>
      </c>
      <c r="B191" s="69" t="inlineStr">
        <is>
          <t>Junior Annual Membership</t>
        </is>
      </c>
      <c r="C191" s="633" t="n">
        <v>0</v>
      </c>
      <c r="D191" s="160" t="n">
        <v>0</v>
      </c>
      <c r="E191" s="646" t="n"/>
      <c r="G191" s="602">
        <f>+'[2]Rep Wing'!AT162</f>
        <v/>
      </c>
      <c r="H191" s="81">
        <f>+'[2]Rep Wing'!AS162</f>
        <v/>
      </c>
      <c r="I191" s="587" t="n"/>
      <c r="N191" s="583" t="n"/>
      <c r="P191" s="116" t="n">
        <v>0</v>
      </c>
      <c r="Q191" s="116" t="n">
        <v>0</v>
      </c>
      <c r="R191" s="646" t="n"/>
      <c r="T191" s="591">
        <f>+G191-P191</f>
        <v/>
      </c>
      <c r="U191" s="592">
        <f>+H191-Q191</f>
        <v/>
      </c>
      <c r="V191" s="590" t="n"/>
    </row>
    <row r="192" ht="15.15" customHeight="1" s="275">
      <c r="A192" s="69" t="n"/>
      <c r="B192" s="69" t="n"/>
      <c r="C192" s="625" t="n"/>
      <c r="D192" s="97" t="n"/>
      <c r="E192" s="646" t="n"/>
      <c r="G192" s="589" t="n"/>
      <c r="H192" s="75" t="n"/>
      <c r="I192" s="587" t="n"/>
      <c r="K192" s="591" t="n"/>
      <c r="N192" s="583" t="n"/>
      <c r="P192" s="75" t="n"/>
      <c r="Q192" s="75" t="n"/>
      <c r="R192" s="646" t="n"/>
      <c r="U192" s="592" t="n"/>
    </row>
    <row r="193" ht="18" customHeight="1" s="275">
      <c r="A193" s="69" t="n">
        <v>70500011</v>
      </c>
      <c r="B193" s="73" t="inlineStr">
        <is>
          <t>GF TTOO Credito</t>
        </is>
      </c>
      <c r="C193" s="586" t="n">
        <v>37908.26</v>
      </c>
      <c r="D193" s="97" t="n">
        <v>505</v>
      </c>
      <c r="E193" s="654">
        <f>C193/D193</f>
        <v/>
      </c>
      <c r="F193" s="204">
        <f>+C193/(C193+C194)</f>
        <v/>
      </c>
      <c r="G193" s="589">
        <f>+'[2]Rep Wing'!AT148</f>
        <v/>
      </c>
      <c r="H193" s="75">
        <f>+'[2]Rep Wing'!AS148</f>
        <v/>
      </c>
      <c r="I193" s="587">
        <f>G193/H193</f>
        <v/>
      </c>
      <c r="J193" s="204">
        <f>+G193/(G193+G194)</f>
        <v/>
      </c>
      <c r="K193" s="591" t="n"/>
      <c r="L193" s="660">
        <f>+H193-D193</f>
        <v/>
      </c>
      <c r="M193" s="208" t="n"/>
      <c r="N193" s="661">
        <f>+I193-E193</f>
        <v/>
      </c>
      <c r="P193" s="589" t="n">
        <v>38035.2</v>
      </c>
      <c r="Q193" s="75" t="n">
        <v>480</v>
      </c>
      <c r="R193" s="654">
        <f>+P193/Q193</f>
        <v/>
      </c>
      <c r="S193" s="176">
        <f>+P193/(P193+P194)</f>
        <v/>
      </c>
      <c r="T193" s="590">
        <f>+G193-P193</f>
        <v/>
      </c>
      <c r="U193" s="588">
        <f>+H193-Q193</f>
        <v/>
      </c>
      <c r="V193" s="590">
        <f>+I193-R193</f>
        <v/>
      </c>
    </row>
    <row r="194" ht="18.75" customHeight="1" s="275">
      <c r="A194" s="69" t="n">
        <v>70500011</v>
      </c>
      <c r="B194" s="73" t="inlineStr">
        <is>
          <t>GF TTOO Prepay</t>
        </is>
      </c>
      <c r="C194" s="586" t="n">
        <v>36462.81</v>
      </c>
      <c r="D194" s="97" t="n">
        <v>495</v>
      </c>
      <c r="E194" s="654">
        <f>C194/D194</f>
        <v/>
      </c>
      <c r="F194" s="205">
        <f>+C194/(C194+C193)</f>
        <v/>
      </c>
      <c r="G194" s="589">
        <f>+'[2]Rep Wing'!AT149</f>
        <v/>
      </c>
      <c r="H194" s="75">
        <f>+'[2]Rep Wing'!AS149</f>
        <v/>
      </c>
      <c r="I194" s="587">
        <f>G194/H194</f>
        <v/>
      </c>
      <c r="J194" s="205">
        <f>+G194/(G194+G193)</f>
        <v/>
      </c>
      <c r="K194" s="591" t="n"/>
      <c r="L194" s="662">
        <f>+H194-D194</f>
        <v/>
      </c>
      <c r="M194" s="211" t="n"/>
      <c r="N194" s="663">
        <f>+I194-E194</f>
        <v/>
      </c>
      <c r="P194" s="589" t="n">
        <v>36443.8</v>
      </c>
      <c r="Q194" s="75" t="n">
        <v>470</v>
      </c>
      <c r="R194" s="654">
        <f>+P194/Q194</f>
        <v/>
      </c>
      <c r="S194" s="177">
        <f>+P194/(P194+P193)</f>
        <v/>
      </c>
      <c r="T194" s="591">
        <f>+G194-P194</f>
        <v/>
      </c>
      <c r="U194" s="592">
        <f>+H194-Q194</f>
        <v/>
      </c>
      <c r="V194" s="591">
        <f>+I194-R194</f>
        <v/>
      </c>
    </row>
    <row r="195">
      <c r="A195" s="69" t="n">
        <v>70500011</v>
      </c>
      <c r="B195" s="69" t="inlineStr">
        <is>
          <t>Buggy TOO Credito</t>
        </is>
      </c>
      <c r="C195" s="586" t="n">
        <v>5640.5</v>
      </c>
      <c r="D195" s="97" t="n">
        <v>195</v>
      </c>
      <c r="E195" s="654">
        <f>C195/D195</f>
        <v/>
      </c>
      <c r="G195" s="589">
        <f>+'[2]Rep Wing'!AT160</f>
        <v/>
      </c>
      <c r="H195" s="75">
        <f>+'[2]Rep Wing'!AS160</f>
        <v/>
      </c>
      <c r="I195" s="587">
        <f>G195/H195</f>
        <v/>
      </c>
      <c r="L195" s="592">
        <f>+H195-D195</f>
        <v/>
      </c>
      <c r="N195" s="584">
        <f>+I195-E195</f>
        <v/>
      </c>
      <c r="P195" s="589" t="n">
        <v>6112.4</v>
      </c>
      <c r="Q195" s="75" t="n">
        <v>185</v>
      </c>
      <c r="R195" s="654">
        <f>+P195/Q195</f>
        <v/>
      </c>
      <c r="T195" s="591">
        <f>+G195-P195</f>
        <v/>
      </c>
      <c r="U195" s="592">
        <f>+H195-Q195</f>
        <v/>
      </c>
      <c r="V195" s="591">
        <f>+I195-R195</f>
        <v/>
      </c>
    </row>
    <row r="196">
      <c r="A196" s="69" t="n">
        <v>70500011</v>
      </c>
      <c r="B196" s="69" t="inlineStr">
        <is>
          <t>Abonos Tour Oper.</t>
        </is>
      </c>
      <c r="C196" s="586" t="n">
        <v>280.99</v>
      </c>
      <c r="D196" s="97" t="n">
        <v>4</v>
      </c>
      <c r="E196" s="654">
        <f>C196/D196</f>
        <v/>
      </c>
      <c r="G196" s="589">
        <f>+'[2]Rep Wing'!AT166</f>
        <v/>
      </c>
      <c r="H196" s="75">
        <f>+'[2]Rep Wing'!AS166</f>
        <v/>
      </c>
      <c r="I196" s="587">
        <f>G196/H196</f>
        <v/>
      </c>
      <c r="L196" s="592">
        <f>+H196-D196</f>
        <v/>
      </c>
      <c r="N196" s="584">
        <f>+I196-E196</f>
        <v/>
      </c>
      <c r="P196" s="589" t="n">
        <v>1123.96</v>
      </c>
      <c r="Q196" s="75" t="n">
        <v>4</v>
      </c>
      <c r="R196" s="654" t="n"/>
      <c r="T196" s="590">
        <f>+G196-P196</f>
        <v/>
      </c>
      <c r="U196" s="592">
        <f>+H196-Q196</f>
        <v/>
      </c>
      <c r="V196" s="591" t="n"/>
    </row>
    <row r="197">
      <c r="A197" s="69" t="n">
        <v>70500011</v>
      </c>
      <c r="B197" s="69" t="inlineStr">
        <is>
          <t>GITO</t>
        </is>
      </c>
      <c r="C197" s="586" t="n">
        <v>0</v>
      </c>
      <c r="D197" s="97" t="n">
        <v>37</v>
      </c>
      <c r="E197" s="654">
        <f>C197/D197</f>
        <v/>
      </c>
      <c r="G197" s="589" t="n"/>
      <c r="H197" s="75" t="n"/>
      <c r="I197" s="587" t="n"/>
      <c r="L197" s="588">
        <f>+H197-D197</f>
        <v/>
      </c>
      <c r="N197" s="584">
        <f>+I197-E197</f>
        <v/>
      </c>
      <c r="P197" s="589" t="n">
        <v>0</v>
      </c>
      <c r="Q197" s="75" t="n">
        <v>0</v>
      </c>
      <c r="R197" s="654" t="n"/>
      <c r="U197" s="592" t="n"/>
    </row>
    <row r="198">
      <c r="A198" s="69" t="n">
        <v>70500011</v>
      </c>
      <c r="B198" s="69" t="inlineStr">
        <is>
          <t>Paquetes</t>
        </is>
      </c>
      <c r="C198" s="586" t="n">
        <v>0</v>
      </c>
      <c r="D198" s="97" t="n">
        <v>0</v>
      </c>
      <c r="E198" s="646" t="n"/>
      <c r="G198" s="589" t="n"/>
      <c r="H198" s="75" t="n"/>
      <c r="I198" s="587" t="n"/>
      <c r="K198" s="591" t="n"/>
      <c r="N198" s="583" t="n"/>
      <c r="P198" s="589" t="n">
        <v>0</v>
      </c>
      <c r="Q198" s="75" t="n">
        <v>0</v>
      </c>
      <c r="R198" s="646" t="n"/>
      <c r="T198" s="591">
        <f>+G198-P198</f>
        <v/>
      </c>
      <c r="U198" s="592" t="n"/>
      <c r="V198" s="591" t="n"/>
    </row>
    <row r="199">
      <c r="A199" s="69" t="n"/>
      <c r="B199" s="69" t="n"/>
      <c r="C199" s="632">
        <f>SUM(C193:C198)</f>
        <v/>
      </c>
      <c r="D199" s="156">
        <f>SUM(D193:D198)</f>
        <v/>
      </c>
      <c r="E199" s="646" t="n"/>
      <c r="G199" s="602">
        <f>SUM(G193:G198)</f>
        <v/>
      </c>
      <c r="H199" s="81">
        <f>SUM(H193:H198)</f>
        <v/>
      </c>
      <c r="I199" s="587">
        <f>+G199/H199</f>
        <v/>
      </c>
      <c r="N199" s="583" t="n"/>
      <c r="P199" s="597" t="n">
        <v>81715.36</v>
      </c>
      <c r="Q199" s="116" t="n">
        <v>1139</v>
      </c>
      <c r="R199" s="646" t="n"/>
      <c r="T199" s="604">
        <f>SUM(T193:T198)</f>
        <v/>
      </c>
      <c r="U199" s="588" t="n"/>
      <c r="V199" s="591" t="n"/>
    </row>
    <row r="200">
      <c r="A200" s="69" t="n"/>
      <c r="B200" s="69" t="n"/>
      <c r="C200" s="625" t="n"/>
      <c r="D200" s="97" t="n"/>
      <c r="E200" s="646" t="n"/>
      <c r="G200" s="589" t="n"/>
      <c r="H200" s="75" t="n"/>
      <c r="I200" s="587" t="n"/>
      <c r="N200" s="583" t="n"/>
      <c r="P200" s="75" t="n"/>
      <c r="Q200" s="75" t="n"/>
      <c r="R200" s="646" t="n"/>
      <c r="U200" s="592" t="n"/>
    </row>
    <row r="201">
      <c r="A201" s="69" t="n">
        <v>70500036</v>
      </c>
      <c r="B201" s="69" t="inlineStr">
        <is>
          <t>GF Temporary Membership</t>
        </is>
      </c>
      <c r="C201" s="632" t="n">
        <v>2066.11</v>
      </c>
      <c r="D201" s="156" t="n">
        <v>2</v>
      </c>
      <c r="E201" s="654">
        <f>+C201/D201</f>
        <v/>
      </c>
      <c r="G201" s="602">
        <f>+'[2]Rep Wing'!AT163</f>
        <v/>
      </c>
      <c r="H201" s="81">
        <f>+'[2]Rep Wing'!AS163</f>
        <v/>
      </c>
      <c r="I201" s="587">
        <f>G201/H201</f>
        <v/>
      </c>
      <c r="L201" s="592">
        <f>+H201-D201</f>
        <v/>
      </c>
      <c r="N201" s="584">
        <f>+I201-E201</f>
        <v/>
      </c>
      <c r="P201" s="597" t="n">
        <v>2170</v>
      </c>
      <c r="Q201" s="116" t="n">
        <v>2</v>
      </c>
      <c r="R201" s="654" t="n">
        <v>1197</v>
      </c>
      <c r="T201" s="591">
        <f>+G201-P201</f>
        <v/>
      </c>
      <c r="U201" s="592">
        <f>+H201-Q201</f>
        <v/>
      </c>
      <c r="V201" s="591">
        <f>+I201-R201</f>
        <v/>
      </c>
    </row>
    <row r="202">
      <c r="A202" s="69" t="n"/>
      <c r="B202" s="69" t="n"/>
      <c r="C202" s="589" t="n"/>
      <c r="D202" s="75" t="n"/>
      <c r="E202" s="647" t="n"/>
      <c r="G202" s="589" t="n"/>
      <c r="H202" s="75" t="n"/>
      <c r="I202" s="587" t="n"/>
      <c r="N202" s="583" t="n"/>
      <c r="P202" s="75" t="n"/>
      <c r="Q202" s="75" t="n"/>
      <c r="R202" s="647" t="n"/>
      <c r="U202" s="592" t="n"/>
    </row>
    <row r="203">
      <c r="A203" s="69" t="n"/>
      <c r="B203" s="69" t="n"/>
      <c r="C203" s="589" t="n"/>
      <c r="D203" s="75" t="n"/>
      <c r="E203" s="647" t="n"/>
      <c r="G203" s="75" t="n"/>
      <c r="H203" s="75" t="n"/>
      <c r="I203" s="587" t="n"/>
      <c r="N203" s="583" t="n"/>
      <c r="P203" s="75" t="n"/>
      <c r="Q203" s="75" t="n"/>
      <c r="R203" s="647" t="n"/>
      <c r="U203" s="592" t="n"/>
    </row>
    <row r="204">
      <c r="A204" s="69" t="n"/>
      <c r="B204" s="69" t="inlineStr">
        <is>
          <t>GREEN FEES ONLY 2025</t>
        </is>
      </c>
      <c r="C204" s="637">
        <f>SUM(C194,C193,C187,C182,C180,C176,C175)</f>
        <v/>
      </c>
      <c r="D204" s="165">
        <f>SUM(D194,D193,D187,D182,D180,D176,D175)</f>
        <v/>
      </c>
      <c r="E204" s="654">
        <f>+C204/D204</f>
        <v/>
      </c>
      <c r="G204" s="611">
        <f>SUM(G194,G193,G187,G182,G180,G176,G175)+G177+G183</f>
        <v/>
      </c>
      <c r="H204" s="612">
        <f>SUM(H194,H193,H187,H182,H180,H176,H175)+H177+H183-(+H187/2)</f>
        <v/>
      </c>
      <c r="I204" s="587">
        <f>+G204/H204</f>
        <v/>
      </c>
      <c r="J204" s="85" t="n"/>
      <c r="K204" s="85" t="n"/>
      <c r="L204" s="638">
        <f>+H204-D204</f>
        <v/>
      </c>
      <c r="N204" s="639">
        <f>+I204-E204</f>
        <v/>
      </c>
      <c r="P204" s="640" t="n">
        <v>143315.88</v>
      </c>
      <c r="Q204" s="187" t="n">
        <v>1950</v>
      </c>
      <c r="R204" s="654" t="n"/>
      <c r="T204" s="641">
        <f>+G204-P204</f>
        <v/>
      </c>
      <c r="U204" s="588" t="n"/>
      <c r="V204" s="591" t="n"/>
    </row>
    <row r="205">
      <c r="A205" s="69" t="n"/>
      <c r="B205" s="69" t="n"/>
      <c r="C205" s="586" t="n"/>
      <c r="D205" s="90" t="n"/>
      <c r="E205" s="647" t="n"/>
      <c r="G205" s="586" t="n"/>
      <c r="H205" s="90" t="n"/>
      <c r="I205" s="587" t="n"/>
      <c r="N205" s="583" t="n"/>
      <c r="P205" s="75" t="n"/>
      <c r="Q205" s="75" t="n"/>
      <c r="R205" s="647" t="n"/>
      <c r="U205" s="592" t="n"/>
    </row>
    <row r="206">
      <c r="A206" s="69" t="n">
        <v>70500023</v>
      </c>
      <c r="B206" s="69" t="inlineStr">
        <is>
          <t>Buggies Visitor 18 H</t>
        </is>
      </c>
      <c r="C206" s="586" t="n">
        <v>5950.41</v>
      </c>
      <c r="D206" s="90" t="n">
        <v>180</v>
      </c>
      <c r="E206" s="654">
        <f>C206/D206</f>
        <v/>
      </c>
      <c r="G206" s="586">
        <f>+'[2]Rep Wing'!AT99</f>
        <v/>
      </c>
      <c r="H206" s="90">
        <f>+'[2]Rep Wing'!AS99</f>
        <v/>
      </c>
      <c r="I206" s="587">
        <f>G206/H206</f>
        <v/>
      </c>
      <c r="L206" s="592">
        <f>+H206-D206</f>
        <v/>
      </c>
      <c r="N206" s="593">
        <f>+I206-E206</f>
        <v/>
      </c>
      <c r="P206" s="589" t="n">
        <v>6694.2</v>
      </c>
      <c r="Q206" s="75" t="n">
        <v>180</v>
      </c>
      <c r="R206" s="654" t="n">
        <v>32.9326515151515</v>
      </c>
      <c r="T206" s="591">
        <f>+G206-P206</f>
        <v/>
      </c>
      <c r="U206" s="592">
        <f>+H206-Q206</f>
        <v/>
      </c>
      <c r="V206" s="591">
        <f>+I206-R206</f>
        <v/>
      </c>
    </row>
    <row r="207">
      <c r="A207" s="69" t="n">
        <v>70500023</v>
      </c>
      <c r="B207" s="69" t="inlineStr">
        <is>
          <t>Buggies Member 18 H</t>
        </is>
      </c>
      <c r="C207" s="586" t="n">
        <v>3090.91</v>
      </c>
      <c r="D207" s="90" t="n">
        <v>158</v>
      </c>
      <c r="E207" s="654">
        <f>C207/D207</f>
        <v/>
      </c>
      <c r="G207" s="586">
        <f>+'[2]Rep Wing'!AT100</f>
        <v/>
      </c>
      <c r="H207" s="90">
        <f>+'[2]Rep Wing'!AS100</f>
        <v/>
      </c>
      <c r="I207" s="587">
        <f>G207/H207</f>
        <v/>
      </c>
      <c r="L207" s="592">
        <f>+H207-D207</f>
        <v/>
      </c>
      <c r="N207" s="593">
        <f>+I207-E207</f>
        <v/>
      </c>
      <c r="P207" s="589" t="n">
        <v>3090.91</v>
      </c>
      <c r="Q207" s="75" t="n">
        <v>158</v>
      </c>
      <c r="R207" s="654" t="n">
        <v>19.6017021276596</v>
      </c>
      <c r="T207" s="591">
        <f>+G207-P207</f>
        <v/>
      </c>
      <c r="U207" s="592">
        <f>+H207-Q207</f>
        <v/>
      </c>
      <c r="V207" s="590">
        <f>+I207-R207</f>
        <v/>
      </c>
    </row>
    <row r="208">
      <c r="A208" s="69" t="n">
        <v>70500023</v>
      </c>
      <c r="B208" s="69" t="inlineStr">
        <is>
          <t>Buggy Other (9 holes, Society, Individual)</t>
        </is>
      </c>
      <c r="C208" s="586" t="n">
        <v>4684.29</v>
      </c>
      <c r="D208" s="90" t="n">
        <v>313</v>
      </c>
      <c r="E208" s="654">
        <f>C208/D208</f>
        <v/>
      </c>
      <c r="G208" s="586">
        <f>+'[2]Rep Wing'!AT101+'[2]Rep Wing'!AT102+'[2]Rep Wing'!AT103+'[2]Rep Wing'!AT104+'[2]Rep Wing'!AT106+'[2]Rep Wing'!AT107+'[2]Rep Wing'!AT108</f>
        <v/>
      </c>
      <c r="H208" s="90">
        <f>+'[2]Rep Wing'!AS101+'[2]Rep Wing'!AS102+'[2]Rep Wing'!AS106+6</f>
        <v/>
      </c>
      <c r="I208" s="587">
        <f>G208/H208</f>
        <v/>
      </c>
      <c r="L208" s="588">
        <f>+H208-D208</f>
        <v/>
      </c>
      <c r="N208" s="593">
        <f>+I208-E208</f>
        <v/>
      </c>
      <c r="P208" s="589" t="n">
        <v>4684.29</v>
      </c>
      <c r="Q208" s="75" t="n">
        <v>313</v>
      </c>
      <c r="R208" s="654" t="n">
        <v>12.493264604811</v>
      </c>
      <c r="T208" s="590">
        <f>+G208-P208</f>
        <v/>
      </c>
      <c r="U208" s="588">
        <f>+H208-Q208</f>
        <v/>
      </c>
      <c r="V208" s="591">
        <f>+I208-R208</f>
        <v/>
      </c>
    </row>
    <row r="209">
      <c r="A209" s="69" t="n">
        <v>70500023</v>
      </c>
      <c r="B209" s="69" t="inlineStr">
        <is>
          <t>Members Monthly Pass</t>
        </is>
      </c>
      <c r="C209" s="586" t="n">
        <v>231.4</v>
      </c>
      <c r="D209" s="90" t="n">
        <v>7</v>
      </c>
      <c r="E209" s="654">
        <f>C209/D209</f>
        <v/>
      </c>
      <c r="G209" s="586">
        <f>+'[2]Rep Wing'!AT115</f>
        <v/>
      </c>
      <c r="H209" s="90">
        <f>+'[2]Rep Wing'!AS115</f>
        <v/>
      </c>
      <c r="I209" s="587">
        <f>G209/H209</f>
        <v/>
      </c>
      <c r="N209" s="583" t="n"/>
      <c r="P209" s="589" t="n">
        <v>231.4</v>
      </c>
      <c r="Q209" s="75" t="n">
        <v>7</v>
      </c>
      <c r="R209" s="654" t="n">
        <v>33.05</v>
      </c>
      <c r="T209" s="590">
        <f>+G209-P209</f>
        <v/>
      </c>
      <c r="U209" s="588" t="n"/>
      <c r="V209" s="590" t="n"/>
    </row>
    <row r="210">
      <c r="A210" s="69" t="n"/>
      <c r="B210" s="69" t="n"/>
      <c r="C210" s="642">
        <f>SUM(C206:C209)</f>
        <v/>
      </c>
      <c r="D210" s="167">
        <f>SUM(D206:D209)</f>
        <v/>
      </c>
      <c r="E210" s="647" t="n"/>
      <c r="G210" s="602">
        <f>SUM(G206:G209)</f>
        <v/>
      </c>
      <c r="H210" s="81">
        <f>SUM(H206:H209)</f>
        <v/>
      </c>
      <c r="I210" s="587" t="n"/>
      <c r="K210" s="591" t="n"/>
      <c r="N210" s="583" t="n"/>
      <c r="P210" s="597" t="n">
        <v>14700.8</v>
      </c>
      <c r="Q210" s="116" t="n">
        <v>658</v>
      </c>
      <c r="R210" s="647" t="n"/>
      <c r="T210" s="604">
        <f>SUM(T206:T209)</f>
        <v/>
      </c>
      <c r="U210" s="588" t="n"/>
      <c r="V210" s="591" t="n"/>
    </row>
    <row r="211">
      <c r="A211" s="69" t="n"/>
      <c r="B211" s="69" t="n"/>
      <c r="C211" s="586" t="n"/>
      <c r="D211" s="90" t="n"/>
      <c r="E211" s="647" t="n"/>
      <c r="G211" s="586" t="n"/>
      <c r="H211" s="90" t="n"/>
      <c r="I211" s="587" t="n"/>
      <c r="N211" s="583" t="n"/>
      <c r="P211" s="589" t="n"/>
      <c r="Q211" s="75" t="n"/>
      <c r="R211" s="647" t="n"/>
      <c r="U211" s="592" t="n"/>
    </row>
    <row r="212">
      <c r="A212" s="92" t="n">
        <v>70500015</v>
      </c>
      <c r="B212" s="69" t="inlineStr">
        <is>
          <t>Trolleys (Direct + Members)</t>
        </is>
      </c>
      <c r="C212" s="643" t="n">
        <v>3142.98</v>
      </c>
      <c r="D212" s="169" t="n">
        <v>445</v>
      </c>
      <c r="E212" s="654">
        <f>C212/D212</f>
        <v/>
      </c>
      <c r="G212" s="602">
        <f>+'[2]Rep Wing'!AT157</f>
        <v/>
      </c>
      <c r="H212" s="81">
        <f>+'[2]Rep Wing'!AS157</f>
        <v/>
      </c>
      <c r="I212" s="587">
        <f>G212/H212</f>
        <v/>
      </c>
      <c r="L212" s="588">
        <f>+H212-D212</f>
        <v/>
      </c>
      <c r="N212" s="584">
        <f>+I212-E212</f>
        <v/>
      </c>
      <c r="P212" s="597" t="n">
        <v>3141.7</v>
      </c>
      <c r="Q212" s="116" t="n">
        <v>445</v>
      </c>
      <c r="R212" s="654" t="n">
        <v>6.1</v>
      </c>
      <c r="T212" s="604">
        <f>+G212-P212</f>
        <v/>
      </c>
      <c r="U212" s="588">
        <f>+H212-Q212</f>
        <v/>
      </c>
      <c r="V212" s="591">
        <f>+I212-R212</f>
        <v/>
      </c>
    </row>
    <row r="213">
      <c r="A213" s="92" t="n"/>
      <c r="B213" s="69" t="n"/>
      <c r="C213" s="589" t="n"/>
      <c r="D213" s="75" t="n"/>
      <c r="E213" s="647" t="n"/>
      <c r="G213" s="619" t="n"/>
      <c r="H213" s="75" t="n"/>
      <c r="I213" s="587" t="n"/>
      <c r="P213" s="75" t="n"/>
      <c r="Q213" s="75" t="n"/>
      <c r="R213" s="647" t="n"/>
      <c r="U213" s="592" t="n"/>
    </row>
    <row r="214">
      <c r="A214" s="92" t="n"/>
      <c r="B214" s="69" t="n"/>
      <c r="C214" s="589" t="n"/>
      <c r="D214" s="75" t="n"/>
      <c r="E214" s="647" t="n"/>
      <c r="G214" s="619" t="n"/>
      <c r="H214" s="75" t="n"/>
      <c r="I214" s="587" t="n"/>
      <c r="P214" s="75" t="n"/>
      <c r="Q214" s="75" t="n"/>
      <c r="R214" s="647" t="n"/>
      <c r="U214" s="592" t="n"/>
    </row>
    <row r="215">
      <c r="A215" s="92" t="n"/>
      <c r="B215" s="69" t="inlineStr">
        <is>
          <t>TOTAL - ACTUAL GF + BUGGIES</t>
        </is>
      </c>
      <c r="C215" s="640">
        <f>SUM(C204,C210,C195)</f>
        <v/>
      </c>
      <c r="D215" s="75" t="n"/>
      <c r="E215" s="647" t="n"/>
      <c r="G215" s="602">
        <f>SUM(G195,G204,G210)</f>
        <v/>
      </c>
      <c r="H215" s="94">
        <f>SUM(H210,H204,H195)</f>
        <v/>
      </c>
      <c r="I215" s="587">
        <f>+G215/H215</f>
        <v/>
      </c>
      <c r="P215" s="640" t="n">
        <v>164129.08</v>
      </c>
      <c r="Q215" s="94" t="n">
        <v>2793</v>
      </c>
      <c r="R215" s="647" t="n"/>
      <c r="T215" s="604">
        <f>+G215-P215</f>
        <v/>
      </c>
      <c r="U215" s="592" t="n"/>
      <c r="V215" s="590" t="n"/>
    </row>
    <row r="216">
      <c r="A216" s="3" t="n"/>
      <c r="B216" s="69" t="n"/>
      <c r="C216" s="589" t="n"/>
      <c r="D216" s="75" t="n"/>
      <c r="E216" s="647" t="n"/>
      <c r="G216" s="586" t="n"/>
      <c r="H216" s="75" t="n"/>
      <c r="I216" s="122" t="n"/>
      <c r="P216" s="75" t="n"/>
      <c r="Q216" s="75" t="n"/>
      <c r="R216" s="75" t="n"/>
      <c r="U216" s="592" t="n"/>
    </row>
    <row r="217" ht="15.15" customHeight="1" s="275">
      <c r="A217" s="3" t="n"/>
      <c r="B217" s="69" t="inlineStr">
        <is>
          <t>TOTAL</t>
        </is>
      </c>
      <c r="C217" s="640">
        <f>SUM(C212,C210,C201,C199,C191,C189,C187,C185,C178)</f>
        <v/>
      </c>
      <c r="D217" s="75" t="n"/>
      <c r="E217" s="647" t="n"/>
      <c r="G217" s="622">
        <f>SUM(G178,G185,G187,G189,G191,G199,G201,G210,G212)</f>
        <v/>
      </c>
      <c r="H217" s="75" t="n"/>
      <c r="I217" s="75" t="n"/>
      <c r="J217" s="584" t="n"/>
      <c r="K217" s="591" t="n"/>
      <c r="P217" s="640" t="n">
        <v>173518.11</v>
      </c>
      <c r="Q217" s="75" t="n"/>
      <c r="R217" s="75" t="n"/>
      <c r="T217" s="624">
        <f>+G217-P217</f>
        <v/>
      </c>
      <c r="U217" s="592" t="n"/>
      <c r="V217" s="591" t="n"/>
    </row>
    <row r="218" ht="15.15" customHeight="1" s="275"/>
    <row r="219"/>
    <row r="220"/>
    <row r="221"/>
    <row r="222"/>
    <row r="223"/>
    <row r="224"/>
    <row r="225" ht="15.15" customHeight="1" s="275"/>
    <row r="226" ht="26.55" customHeight="1" s="275">
      <c r="A226" s="573" t="inlineStr">
        <is>
          <t>MAY 2025</t>
        </is>
      </c>
      <c r="B226" s="574" t="n"/>
      <c r="C226" s="575" t="inlineStr">
        <is>
          <t>ACTUAL YTD MAY 2024</t>
        </is>
      </c>
      <c r="D226" s="576" t="n"/>
      <c r="E226" s="577" t="n"/>
      <c r="F226" s="61" t="n"/>
      <c r="G226" s="578" t="inlineStr">
        <is>
          <t>ACTUAL YTD MAY 2025</t>
        </is>
      </c>
      <c r="H226" s="576" t="n"/>
      <c r="I226" s="577" t="n"/>
      <c r="J226" s="100" t="n"/>
      <c r="K226" s="100" t="n"/>
      <c r="L226" s="100" t="n"/>
      <c r="M226" s="100" t="n"/>
      <c r="N226" s="100" t="n"/>
      <c r="O226" s="101" t="n"/>
      <c r="P226" s="579" t="inlineStr">
        <is>
          <t>BUDGET 2025</t>
        </is>
      </c>
      <c r="Q226" s="576" t="n"/>
      <c r="R226" s="577" t="n"/>
      <c r="S226" s="100" t="n"/>
    </row>
    <row r="227" ht="69" customHeight="1" s="275">
      <c r="A227" s="64" t="inlineStr">
        <is>
          <t xml:space="preserve">GREEN FEE INCOME </t>
        </is>
      </c>
      <c r="C227" s="65" t="inlineStr">
        <is>
          <t>REP win</t>
        </is>
      </c>
      <c r="D227" s="66" t="inlineStr">
        <is>
          <t>Number of rounds/items sold/rented MTD MAY</t>
        </is>
      </c>
      <c r="E227" s="66" t="inlineStr">
        <is>
          <t>Average price</t>
        </is>
      </c>
      <c r="G227" s="67" t="inlineStr">
        <is>
          <t>REP win</t>
        </is>
      </c>
      <c r="H227" s="68" t="inlineStr">
        <is>
          <t>Number of rounds/items sold/rented MTD MAY</t>
        </is>
      </c>
      <c r="I227" s="68" t="inlineStr">
        <is>
          <t>Average price</t>
        </is>
      </c>
      <c r="K227" s="14" t="inlineStr">
        <is>
          <t>SMART PANEL</t>
        </is>
      </c>
      <c r="L227" s="103" t="inlineStr">
        <is>
          <t>Increase/ decrease in number of rounds sold 25 v 24</t>
        </is>
      </c>
      <c r="M227" s="14" t="n"/>
      <c r="N227" s="103" t="inlineStr">
        <is>
          <t>Actual Rate Incr/Decr</t>
        </is>
      </c>
      <c r="O227" s="101" t="n"/>
      <c r="P227" s="104" t="inlineStr">
        <is>
          <t>BUDGET 2025</t>
        </is>
      </c>
      <c r="Q227" s="126" t="inlineStr">
        <is>
          <t>Number of rounds/items sold/rented MTD MAY</t>
        </is>
      </c>
      <c r="R227" s="126" t="inlineStr">
        <is>
          <t>Average price</t>
        </is>
      </c>
      <c r="S227" s="14" t="n"/>
      <c r="T227" s="127" t="inlineStr">
        <is>
          <t>Overall Income</t>
        </is>
      </c>
      <c r="U227" s="127" t="inlineStr">
        <is>
          <t>Number of rounds/items sold/rented MTD MAY</t>
        </is>
      </c>
      <c r="V227" s="103" t="inlineStr">
        <is>
          <t>Budget Rate Incr/Decr</t>
        </is>
      </c>
    </row>
    <row r="228" ht="21" customHeight="1" s="275">
      <c r="A228" s="3" t="n"/>
      <c r="B228" s="69" t="n"/>
      <c r="C228" s="580" t="n">
        <v>45443</v>
      </c>
      <c r="E228" s="71" t="inlineStr">
        <is>
          <t>Euros</t>
        </is>
      </c>
      <c r="G228" s="581" t="n">
        <v>45808</v>
      </c>
      <c r="I228" s="105" t="inlineStr">
        <is>
          <t>Euros</t>
        </is>
      </c>
      <c r="J228" s="106" t="n"/>
      <c r="K228" s="106" t="n"/>
      <c r="M228" s="106" t="n"/>
      <c r="N228" s="107" t="inlineStr">
        <is>
          <t>Euros</t>
        </is>
      </c>
      <c r="O228" s="101" t="n"/>
      <c r="P228" s="582" t="n">
        <v>45808</v>
      </c>
      <c r="R228" s="128" t="inlineStr">
        <is>
          <t>Euros</t>
        </is>
      </c>
      <c r="S228" s="106" t="n"/>
      <c r="T228" s="129" t="n"/>
      <c r="U228" s="130" t="inlineStr">
        <is>
          <t>Diff</t>
        </is>
      </c>
      <c r="V228" s="107" t="inlineStr">
        <is>
          <t>Euros</t>
        </is>
      </c>
    </row>
    <row r="229">
      <c r="A229" s="69" t="n"/>
      <c r="B229" s="69" t="n"/>
    </row>
    <row r="230">
      <c r="A230" s="69" t="n"/>
      <c r="B230" s="69" t="n"/>
      <c r="N230" s="583" t="n"/>
    </row>
    <row r="231">
      <c r="A231" s="69" t="n">
        <v>70500007</v>
      </c>
      <c r="B231" s="73" t="inlineStr">
        <is>
          <t>GF Shareholder Guests</t>
        </is>
      </c>
      <c r="C231" s="586" t="n">
        <v>7373.55</v>
      </c>
      <c r="D231" s="97" t="n">
        <v>130</v>
      </c>
      <c r="E231" s="98">
        <f>C231/D231</f>
        <v/>
      </c>
      <c r="G231" s="586">
        <f>+'[2]Rep Wing'!BH87</f>
        <v/>
      </c>
      <c r="H231" s="75">
        <f>+'[2]Rep Wing'!BG87</f>
        <v/>
      </c>
      <c r="I231" s="587">
        <f>G231/H231</f>
        <v/>
      </c>
      <c r="L231" s="592">
        <f>+H231-D231</f>
        <v/>
      </c>
      <c r="N231" s="584">
        <f>+I231-E231</f>
        <v/>
      </c>
      <c r="P231" s="589">
        <f>Q231*R231</f>
        <v/>
      </c>
      <c r="Q231" s="75" t="n">
        <v>130</v>
      </c>
      <c r="R231" s="140" t="n">
        <v>61.08</v>
      </c>
      <c r="T231" s="590">
        <f>+G231-P231</f>
        <v/>
      </c>
      <c r="U231" s="592">
        <f>+H231-Q231</f>
        <v/>
      </c>
      <c r="V231" s="590">
        <f>+I231-R231</f>
        <v/>
      </c>
    </row>
    <row r="232">
      <c r="A232" s="69" t="n">
        <v>70500007</v>
      </c>
      <c r="B232" s="73" t="inlineStr">
        <is>
          <t>GF Shareholder Guest ticket</t>
        </is>
      </c>
      <c r="C232" s="586" t="n">
        <v>5181.82</v>
      </c>
      <c r="D232" s="97" t="n">
        <v>108</v>
      </c>
      <c r="E232" s="98">
        <f>C232/D232</f>
        <v/>
      </c>
      <c r="G232" s="586">
        <f>+'[2]Rep Wing'!BH88</f>
        <v/>
      </c>
      <c r="H232" s="75">
        <f>+'[2]Rep Wing'!BG88</f>
        <v/>
      </c>
      <c r="I232" s="587">
        <f>G232/H232</f>
        <v/>
      </c>
      <c r="K232" s="591" t="n"/>
      <c r="L232" s="588">
        <f>+H232-D232</f>
        <v/>
      </c>
      <c r="N232" s="584">
        <f>+I232-E232</f>
        <v/>
      </c>
      <c r="P232" s="589">
        <f>Q232*R232</f>
        <v/>
      </c>
      <c r="Q232" s="75" t="n">
        <v>108</v>
      </c>
      <c r="R232" s="140" t="n">
        <v>51.67</v>
      </c>
      <c r="T232" s="590">
        <f>+G232-P232</f>
        <v/>
      </c>
      <c r="U232" s="588">
        <f>+H232-Q232</f>
        <v/>
      </c>
      <c r="V232" s="591">
        <f>+I232-R232</f>
        <v/>
      </c>
    </row>
    <row r="233">
      <c r="A233" s="69" t="n">
        <v>70500007</v>
      </c>
      <c r="B233" s="69" t="inlineStr">
        <is>
          <t>Annual Members Green Fees</t>
        </is>
      </c>
      <c r="C233" s="586" t="n">
        <v>2369.42</v>
      </c>
      <c r="D233" s="97" t="n">
        <v>185</v>
      </c>
      <c r="E233" s="98">
        <f>C233/D233</f>
        <v/>
      </c>
      <c r="G233" s="586">
        <f>+'[2]Rep Wing'!BH154</f>
        <v/>
      </c>
      <c r="H233" s="75">
        <f>+'[2]Rep Wing'!BG154</f>
        <v/>
      </c>
      <c r="I233" s="587">
        <f>G233/H233</f>
        <v/>
      </c>
      <c r="L233" s="588">
        <f>+H233-D233</f>
        <v/>
      </c>
      <c r="N233" s="584">
        <f>+I233-E233</f>
        <v/>
      </c>
      <c r="P233" s="589">
        <f>Q233*R233</f>
        <v/>
      </c>
      <c r="Q233" s="75" t="n">
        <v>185</v>
      </c>
      <c r="R233" s="140" t="n">
        <v>12.81</v>
      </c>
      <c r="T233" s="590">
        <f>+G233-P233</f>
        <v/>
      </c>
      <c r="U233" s="588">
        <f>+H233-Q233</f>
        <v/>
      </c>
      <c r="V233" s="591" t="n"/>
    </row>
    <row r="234">
      <c r="A234" s="69" t="n"/>
      <c r="B234" s="69" t="n"/>
      <c r="C234" s="594">
        <f>SUM(C231:C233)</f>
        <v/>
      </c>
      <c r="D234" s="156">
        <f>SUM(D231:D233)</f>
        <v/>
      </c>
      <c r="E234" s="163" t="n"/>
      <c r="G234" s="596">
        <f>SUM(G231:G233)</f>
        <v/>
      </c>
      <c r="H234" s="81">
        <f>SUM(H231:H233)</f>
        <v/>
      </c>
      <c r="I234" s="595">
        <f>+G234/H234</f>
        <v/>
      </c>
      <c r="L234" s="588" t="n"/>
      <c r="N234" s="583" t="n"/>
      <c r="P234" s="597">
        <f>SUM(P231:P233)</f>
        <v/>
      </c>
      <c r="Q234" s="116">
        <f>SUM(Q231:Q233)</f>
        <v/>
      </c>
      <c r="R234" s="140" t="n"/>
      <c r="T234" s="598">
        <f>SUM(T231:T233)</f>
        <v/>
      </c>
      <c r="U234" s="599">
        <f>SUM(U231:U233)</f>
        <v/>
      </c>
      <c r="V234" s="591" t="n"/>
    </row>
    <row r="235" ht="15.15" customHeight="1" s="275">
      <c r="A235" s="69" t="n"/>
      <c r="B235" s="69" t="n"/>
      <c r="C235" s="625" t="n"/>
      <c r="D235" s="97" t="n"/>
      <c r="E235" s="97" t="n"/>
      <c r="G235" s="589" t="n"/>
      <c r="H235" s="75" t="n"/>
      <c r="I235" s="587" t="n"/>
      <c r="L235" s="588" t="n"/>
      <c r="N235" s="583" t="n"/>
      <c r="P235" s="75" t="n"/>
      <c r="Q235" s="75" t="n"/>
      <c r="R235" s="140" t="n"/>
      <c r="U235" s="592" t="n"/>
    </row>
    <row r="236" ht="16.35" customHeight="1" s="275">
      <c r="A236" s="69" t="n">
        <v>70500008</v>
      </c>
      <c r="B236" s="73" t="inlineStr">
        <is>
          <t>Green Fee Direct 18 holes</t>
        </is>
      </c>
      <c r="C236" s="586" t="n">
        <v>35935.1</v>
      </c>
      <c r="D236" s="97" t="n">
        <v>461</v>
      </c>
      <c r="E236" s="98">
        <f>C236/D236</f>
        <v/>
      </c>
      <c r="G236" s="586">
        <f>+'[2]Rep Wing'!BH148</f>
        <v/>
      </c>
      <c r="H236" s="75">
        <f>+'[2]Rep Wing'!BG148</f>
        <v/>
      </c>
      <c r="I236" s="587">
        <f>G236/H236</f>
        <v/>
      </c>
      <c r="K236" s="591" t="n"/>
      <c r="L236" s="664">
        <f>+H236-D236</f>
        <v/>
      </c>
      <c r="M236" s="214" t="n"/>
      <c r="N236" s="665">
        <f>+I236-E236</f>
        <v/>
      </c>
      <c r="P236" s="589">
        <f>Q236*R236</f>
        <v/>
      </c>
      <c r="Q236" s="75" t="n">
        <v>484</v>
      </c>
      <c r="R236" s="140" t="n">
        <v>77.95</v>
      </c>
      <c r="T236" s="657">
        <f>+G236-P236</f>
        <v/>
      </c>
      <c r="U236" s="658">
        <f>+H236-Q236</f>
        <v/>
      </c>
      <c r="V236" s="659">
        <f>+I236-R236</f>
        <v/>
      </c>
    </row>
    <row r="237">
      <c r="A237" s="69" t="n">
        <v>70500008</v>
      </c>
      <c r="B237" s="69" t="inlineStr">
        <is>
          <t>GF Courtesy</t>
        </is>
      </c>
      <c r="C237" s="586" t="n">
        <v>0</v>
      </c>
      <c r="D237" s="97" t="n">
        <v>184</v>
      </c>
      <c r="E237" s="98">
        <f>C237/D237</f>
        <v/>
      </c>
      <c r="G237" s="586">
        <f>+'[2]Rep Wing'!BH151</f>
        <v/>
      </c>
      <c r="H237" s="75">
        <f>+'[2]Rep Wing'!BG151</f>
        <v/>
      </c>
      <c r="I237" s="587">
        <f>G237/H237</f>
        <v/>
      </c>
      <c r="L237" s="588">
        <f>+H237-D237</f>
        <v/>
      </c>
      <c r="N237" s="593">
        <f>+I237-E237</f>
        <v/>
      </c>
      <c r="P237" s="589">
        <f>Q237*R237</f>
        <v/>
      </c>
      <c r="Q237" s="75" t="n">
        <v>184</v>
      </c>
      <c r="R237" s="140" t="n">
        <v>0</v>
      </c>
      <c r="U237" s="592" t="n"/>
    </row>
    <row r="238">
      <c r="A238" s="69" t="n">
        <v>70500008</v>
      </c>
      <c r="B238" s="73" t="inlineStr">
        <is>
          <t>GF Society/Group/Comp</t>
        </is>
      </c>
      <c r="C238" s="586" t="n">
        <v>3723.14</v>
      </c>
      <c r="D238" s="97" t="n">
        <v>53</v>
      </c>
      <c r="E238" s="98">
        <f>C238/D238</f>
        <v/>
      </c>
      <c r="G238" s="586">
        <f>+'[2]Rep Wing'!BH152</f>
        <v/>
      </c>
      <c r="H238" s="75">
        <f>+'[2]Rep Wing'!BG152</f>
        <v/>
      </c>
      <c r="I238" s="587">
        <f>G238/H238</f>
        <v/>
      </c>
      <c r="K238" s="591" t="n"/>
      <c r="L238" s="592">
        <f>+H238-D238</f>
        <v/>
      </c>
      <c r="N238" s="584">
        <f>+I238-E238</f>
        <v/>
      </c>
      <c r="P238" s="589">
        <f>Q238*R238</f>
        <v/>
      </c>
      <c r="Q238" s="75" t="n">
        <v>53</v>
      </c>
      <c r="R238" s="140" t="n">
        <v>74.93000000000001</v>
      </c>
      <c r="T238" s="590">
        <f>+G238-P238</f>
        <v/>
      </c>
      <c r="U238" s="588">
        <f>+H238-Q238</f>
        <v/>
      </c>
      <c r="V238" s="591">
        <f>+I238-R238</f>
        <v/>
      </c>
    </row>
    <row r="239">
      <c r="A239" s="69" t="n">
        <v>70500008</v>
      </c>
      <c r="B239" s="73" t="inlineStr">
        <is>
          <t>GF Members Other Clubs</t>
        </is>
      </c>
      <c r="C239" s="586" t="n">
        <v>6471.07</v>
      </c>
      <c r="D239" s="97" t="n">
        <v>81</v>
      </c>
      <c r="E239" s="98">
        <f>C239/D239</f>
        <v/>
      </c>
      <c r="G239" s="586">
        <f>+'[2]Rep Wing'!BH156</f>
        <v/>
      </c>
      <c r="H239" s="75">
        <f>+'[2]Rep Wing'!BG156</f>
        <v/>
      </c>
      <c r="I239" s="587">
        <f>G239/H239</f>
        <v/>
      </c>
      <c r="K239" s="591" t="n"/>
      <c r="L239" s="592">
        <f>+H239-D239</f>
        <v/>
      </c>
      <c r="N239" s="584">
        <f>+I239-E239</f>
        <v/>
      </c>
      <c r="P239" s="589">
        <f>Q239*R239</f>
        <v/>
      </c>
      <c r="Q239" s="75" t="n">
        <v>61</v>
      </c>
      <c r="R239" s="140" t="n">
        <v>85.20999999999999</v>
      </c>
      <c r="T239" s="591">
        <f>+G239-P239</f>
        <v/>
      </c>
      <c r="U239" s="592">
        <f>+H239-Q239</f>
        <v/>
      </c>
      <c r="V239" s="591">
        <f>+I239-R239</f>
        <v/>
      </c>
    </row>
    <row r="240">
      <c r="A240" s="69" t="n">
        <v>70500008</v>
      </c>
      <c r="B240" s="73" t="inlineStr">
        <is>
          <t>Tarjetas Descuento</t>
        </is>
      </c>
      <c r="C240" s="586" t="n">
        <v>161.98</v>
      </c>
      <c r="D240" s="97" t="n">
        <v>2</v>
      </c>
      <c r="E240" s="98">
        <f>C240/D240</f>
        <v/>
      </c>
      <c r="G240" s="586" t="n"/>
      <c r="H240" s="75" t="n"/>
      <c r="I240" s="587" t="n"/>
      <c r="K240" s="591" t="n"/>
      <c r="N240" s="583" t="n"/>
      <c r="P240" s="589">
        <f>Q240*R240</f>
        <v/>
      </c>
      <c r="Q240" s="75" t="n">
        <v>2</v>
      </c>
      <c r="R240" s="140" t="n">
        <v>80.98999999999999</v>
      </c>
      <c r="U240" s="592" t="n"/>
    </row>
    <row r="241">
      <c r="A241" s="69" t="n"/>
      <c r="B241" s="69" t="n"/>
      <c r="C241" s="632" t="n">
        <v>46291.29</v>
      </c>
      <c r="D241" s="156">
        <f>SUM(D236:D240)</f>
        <v/>
      </c>
      <c r="E241" s="163" t="n"/>
      <c r="G241" s="602">
        <f>SUM(G236:G240)</f>
        <v/>
      </c>
      <c r="H241" s="81">
        <f>SUM(H236:H240)</f>
        <v/>
      </c>
      <c r="I241" s="587">
        <f>+G241/H241</f>
        <v/>
      </c>
      <c r="K241" s="591" t="n"/>
      <c r="N241" s="583" t="n"/>
      <c r="P241" s="597">
        <f>SUM(P236:P240)</f>
        <v/>
      </c>
      <c r="Q241" s="116">
        <f>SUM(Q236:Q240)</f>
        <v/>
      </c>
      <c r="R241" s="140" t="n"/>
      <c r="T241" s="604">
        <f>SUM(T236:T240)</f>
        <v/>
      </c>
      <c r="U241" s="592">
        <f>+H241-Q241</f>
        <v/>
      </c>
      <c r="V241" s="590" t="n"/>
    </row>
    <row r="242">
      <c r="A242" s="69" t="n"/>
      <c r="B242" s="69" t="n"/>
      <c r="C242" s="625" t="n"/>
      <c r="D242" s="97" t="n"/>
      <c r="E242" s="97" t="n"/>
      <c r="G242" s="589" t="n"/>
      <c r="H242" s="75" t="n"/>
      <c r="I242" s="587" t="n"/>
      <c r="N242" s="583" t="n"/>
      <c r="P242" s="75" t="n"/>
      <c r="Q242" s="75" t="n"/>
      <c r="R242" s="140" t="n"/>
      <c r="U242" s="592" t="n"/>
    </row>
    <row r="243">
      <c r="A243" s="69" t="n">
        <v>70500009</v>
      </c>
      <c r="B243" s="69" t="inlineStr">
        <is>
          <t>GF 9 Holes</t>
        </is>
      </c>
      <c r="C243" s="594" t="n">
        <v>7412.4</v>
      </c>
      <c r="D243" s="156" t="n">
        <v>258</v>
      </c>
      <c r="E243" s="98">
        <f>C243/D243</f>
        <v/>
      </c>
      <c r="G243" s="602">
        <f>+'[2]Rep Wing'!BH155</f>
        <v/>
      </c>
      <c r="H243" s="81">
        <f>+'[2]Rep Wing'!BG155</f>
        <v/>
      </c>
      <c r="I243" s="587">
        <f>G243/H243</f>
        <v/>
      </c>
      <c r="L243" s="588">
        <f>+H243-D243</f>
        <v/>
      </c>
      <c r="N243" s="584">
        <f>+I243-E243</f>
        <v/>
      </c>
      <c r="P243" s="597">
        <f>Q243*R243</f>
        <v/>
      </c>
      <c r="Q243" s="116" t="n">
        <v>258</v>
      </c>
      <c r="R243" s="140" t="n">
        <v>39.78</v>
      </c>
      <c r="T243" s="591">
        <f>+G243-P243</f>
        <v/>
      </c>
      <c r="U243" s="592">
        <f>+H243-Q243</f>
        <v/>
      </c>
      <c r="V243" s="591">
        <f>+I243-R243</f>
        <v/>
      </c>
    </row>
    <row r="244">
      <c r="A244" s="69" t="n"/>
      <c r="B244" s="69" t="n"/>
      <c r="C244" s="625" t="n"/>
      <c r="D244" s="97" t="n"/>
      <c r="E244" s="97" t="n"/>
      <c r="G244" s="589" t="n"/>
      <c r="H244" s="75" t="n"/>
      <c r="I244" s="587" t="n"/>
      <c r="L244" s="216" t="n"/>
      <c r="N244" s="583" t="n"/>
      <c r="P244" s="75" t="n"/>
      <c r="Q244" s="75" t="n"/>
      <c r="R244" s="140" t="n"/>
      <c r="U244" s="592" t="n"/>
    </row>
    <row r="245">
      <c r="A245" s="69" t="n">
        <v>70500010</v>
      </c>
      <c r="B245" s="69" t="inlineStr">
        <is>
          <t>Off Peak  Annual GF Pass</t>
        </is>
      </c>
      <c r="C245" s="666" t="n">
        <v>1983.47</v>
      </c>
      <c r="D245" s="162" t="n">
        <v>2</v>
      </c>
      <c r="E245" s="98">
        <f>C245/D245</f>
        <v/>
      </c>
      <c r="G245" s="602">
        <f>+'[2]Rep Wing'!BH162</f>
        <v/>
      </c>
      <c r="H245" s="81">
        <f>+'[2]Rep Wing'!BG162</f>
        <v/>
      </c>
      <c r="I245" s="587">
        <f>G245/H245</f>
        <v/>
      </c>
      <c r="L245" s="588">
        <f>+H245-D245</f>
        <v/>
      </c>
      <c r="N245" s="584">
        <f>+I245-E245</f>
        <v/>
      </c>
      <c r="P245" s="597">
        <f>Q245*R245</f>
        <v/>
      </c>
      <c r="Q245" s="116" t="n">
        <v>0</v>
      </c>
      <c r="R245" s="140" t="n">
        <v>0</v>
      </c>
      <c r="T245" s="591">
        <f>+G245-P245</f>
        <v/>
      </c>
      <c r="U245" s="592">
        <f>+H245-Q245</f>
        <v/>
      </c>
      <c r="V245" s="590" t="n"/>
    </row>
    <row r="246">
      <c r="A246" s="69" t="n"/>
      <c r="B246" s="69" t="n"/>
      <c r="C246" s="625" t="n"/>
      <c r="D246" s="97" t="n"/>
      <c r="E246" s="97" t="n"/>
      <c r="G246" s="589" t="n"/>
      <c r="H246" s="75" t="n"/>
      <c r="I246" s="587" t="n"/>
      <c r="N246" s="583" t="n"/>
      <c r="P246" s="75" t="n"/>
      <c r="Q246" s="75" t="n"/>
      <c r="R246" s="140" t="n"/>
      <c r="U246" s="592" t="n"/>
    </row>
    <row r="247">
      <c r="A247" s="69" t="n">
        <v>70500056</v>
      </c>
      <c r="B247" s="69" t="inlineStr">
        <is>
          <t>Junior Annual Membership</t>
        </is>
      </c>
      <c r="C247" s="643" t="n">
        <v>0</v>
      </c>
      <c r="D247" s="169" t="n">
        <v>0</v>
      </c>
      <c r="E247" s="97">
        <f>C247/D247</f>
        <v/>
      </c>
      <c r="G247" s="602" t="n"/>
      <c r="H247" s="81" t="n"/>
      <c r="I247" s="587" t="n"/>
      <c r="N247" s="583" t="n"/>
      <c r="P247" s="116">
        <f>Q247*R247</f>
        <v/>
      </c>
      <c r="Q247" s="116" t="n">
        <v>0</v>
      </c>
      <c r="R247" s="140" t="n">
        <v>0</v>
      </c>
      <c r="T247" s="591">
        <f>+G247-P247</f>
        <v/>
      </c>
      <c r="U247" s="592">
        <f>+H247-Q247</f>
        <v/>
      </c>
      <c r="V247" s="590" t="n"/>
    </row>
    <row r="248" ht="15.15" customHeight="1" s="275">
      <c r="A248" s="69" t="n"/>
      <c r="B248" s="69" t="n"/>
      <c r="C248" s="625" t="n"/>
      <c r="D248" s="97" t="n"/>
      <c r="E248" s="97" t="n"/>
      <c r="G248" s="589" t="n"/>
      <c r="H248" s="75" t="n"/>
      <c r="I248" s="587" t="n"/>
      <c r="K248" s="591" t="n"/>
      <c r="N248" s="583" t="n"/>
      <c r="P248" s="75" t="n"/>
      <c r="Q248" s="75" t="n"/>
      <c r="R248" s="140" t="n"/>
      <c r="U248" s="592" t="n"/>
    </row>
    <row r="249" ht="18" customHeight="1" s="275">
      <c r="A249" s="69" t="n">
        <v>70500011</v>
      </c>
      <c r="B249" s="73" t="inlineStr">
        <is>
          <t>GF TTOO Credito</t>
        </is>
      </c>
      <c r="C249" s="586" t="n">
        <v>42619.01</v>
      </c>
      <c r="D249" s="97" t="n">
        <v>640</v>
      </c>
      <c r="E249" s="98">
        <f>C249/D249</f>
        <v/>
      </c>
      <c r="F249" s="204">
        <f>+C249/(C249+C250)</f>
        <v/>
      </c>
      <c r="G249" s="589">
        <f>+'[2]Rep Wing'!BH149</f>
        <v/>
      </c>
      <c r="H249" s="75">
        <f>+'[2]Rep Wing'!BG149</f>
        <v/>
      </c>
      <c r="I249" s="587">
        <f>G249/H249</f>
        <v/>
      </c>
      <c r="J249" s="204">
        <f>+G249/(G249+G250)</f>
        <v/>
      </c>
      <c r="K249" s="591" t="n"/>
      <c r="L249" s="660">
        <f>+H249-D249</f>
        <v/>
      </c>
      <c r="M249" s="208" t="n"/>
      <c r="N249" s="661">
        <f>+I249-E249</f>
        <v/>
      </c>
      <c r="P249" s="589">
        <f>Q249*R249</f>
        <v/>
      </c>
      <c r="Q249" s="75" t="n">
        <v>608</v>
      </c>
      <c r="R249" s="140" t="n">
        <v>70.29000000000001</v>
      </c>
      <c r="S249" s="176">
        <f>+P249/(P249+P250)</f>
        <v/>
      </c>
      <c r="T249" s="590">
        <f>+G249-P249</f>
        <v/>
      </c>
      <c r="U249" s="588">
        <f>+H249-Q249</f>
        <v/>
      </c>
      <c r="V249" s="590">
        <f>+I249-R249</f>
        <v/>
      </c>
    </row>
    <row r="250" ht="18.75" customHeight="1" s="275">
      <c r="A250" s="69" t="n">
        <v>70500011</v>
      </c>
      <c r="B250" s="73" t="inlineStr">
        <is>
          <t>GF TTOO Prepay</t>
        </is>
      </c>
      <c r="C250" s="586" t="n">
        <v>31904.96</v>
      </c>
      <c r="D250" s="97" t="n">
        <v>474</v>
      </c>
      <c r="E250" s="98">
        <f>C250/D250</f>
        <v/>
      </c>
      <c r="F250" s="205">
        <f>+C250/(C250+C249)</f>
        <v/>
      </c>
      <c r="G250" s="589">
        <f>+'[2]Rep Wing'!BH150</f>
        <v/>
      </c>
      <c r="H250" s="75">
        <f>+'[2]Rep Wing'!BG150</f>
        <v/>
      </c>
      <c r="I250" s="587">
        <f>G250/H250</f>
        <v/>
      </c>
      <c r="J250" s="205">
        <f>+G250/(G250+G249)</f>
        <v/>
      </c>
      <c r="K250" s="591" t="n"/>
      <c r="L250" s="667">
        <f>+H250-D250</f>
        <v/>
      </c>
      <c r="M250" s="211" t="n"/>
      <c r="N250" s="663">
        <f>+I250-E250</f>
        <v/>
      </c>
      <c r="P250" s="589">
        <f>Q250*R250</f>
        <v/>
      </c>
      <c r="Q250" s="75" t="n">
        <v>450</v>
      </c>
      <c r="R250" s="140" t="n">
        <v>70.84999999999999</v>
      </c>
      <c r="S250" s="177">
        <f>+P250/(P250+P249)</f>
        <v/>
      </c>
      <c r="T250" s="591">
        <f>+G250-P250</f>
        <v/>
      </c>
      <c r="U250" s="592">
        <f>+H250-Q250</f>
        <v/>
      </c>
      <c r="V250" s="591">
        <f>+I250-R250</f>
        <v/>
      </c>
    </row>
    <row r="251">
      <c r="A251" s="69" t="n">
        <v>70500011</v>
      </c>
      <c r="B251" s="69" t="inlineStr">
        <is>
          <t>Buggy TOO Credito</t>
        </is>
      </c>
      <c r="C251" s="586" t="n">
        <v>8041.32</v>
      </c>
      <c r="D251" s="97" t="n">
        <v>278</v>
      </c>
      <c r="E251" s="98">
        <f>C251/D251</f>
        <v/>
      </c>
      <c r="G251" s="589">
        <f>+'[2]Rep Wing'!BH161</f>
        <v/>
      </c>
      <c r="H251" s="75">
        <f>+'[2]Rep Wing'!BG161</f>
        <v/>
      </c>
      <c r="I251" s="587">
        <f>G251/H251</f>
        <v/>
      </c>
      <c r="L251" s="588">
        <f>+H251-D251</f>
        <v/>
      </c>
      <c r="N251" s="584">
        <f>+I251-E251</f>
        <v/>
      </c>
      <c r="P251" s="589">
        <f>Q251*R251</f>
        <v/>
      </c>
      <c r="Q251" s="75" t="n">
        <v>264</v>
      </c>
      <c r="R251" s="140" t="n">
        <v>33.04</v>
      </c>
      <c r="T251" s="591">
        <f>+G251-P251</f>
        <v/>
      </c>
      <c r="U251" s="592">
        <f>+H251-Q251</f>
        <v/>
      </c>
      <c r="V251" s="591">
        <f>+I251-R251</f>
        <v/>
      </c>
    </row>
    <row r="252">
      <c r="A252" s="69" t="n">
        <v>70500011</v>
      </c>
      <c r="B252" s="69" t="inlineStr">
        <is>
          <t>Abonos Tour Oper.</t>
        </is>
      </c>
      <c r="C252" s="586" t="n">
        <v>0</v>
      </c>
      <c r="D252" s="97" t="n">
        <v>0</v>
      </c>
      <c r="E252" s="98">
        <f>C252/D252</f>
        <v/>
      </c>
      <c r="G252" s="589" t="n"/>
      <c r="H252" s="75" t="n"/>
      <c r="I252" s="587">
        <f>G252/H252</f>
        <v/>
      </c>
      <c r="L252" s="592">
        <f>+H252-D252</f>
        <v/>
      </c>
      <c r="N252" s="584" t="n"/>
      <c r="P252" s="589">
        <f>Q252*R252</f>
        <v/>
      </c>
      <c r="Q252" s="75" t="n">
        <v>0</v>
      </c>
      <c r="R252" s="140" t="n">
        <v>0</v>
      </c>
      <c r="T252" s="590">
        <f>+G252-P252</f>
        <v/>
      </c>
      <c r="U252" s="592">
        <f>+H252-Q252</f>
        <v/>
      </c>
      <c r="V252" s="591" t="n"/>
    </row>
    <row r="253">
      <c r="A253" s="69" t="n">
        <v>70500011</v>
      </c>
      <c r="B253" s="69" t="inlineStr">
        <is>
          <t>GITO</t>
        </is>
      </c>
      <c r="C253" s="586" t="n">
        <v>0</v>
      </c>
      <c r="D253" s="97" t="n">
        <v>23</v>
      </c>
      <c r="E253" s="98">
        <f>C253/D253</f>
        <v/>
      </c>
      <c r="G253" s="589" t="n"/>
      <c r="H253" s="75">
        <f>+'[2]Rep Wing'!BG166</f>
        <v/>
      </c>
      <c r="I253" s="587" t="n"/>
      <c r="L253" s="588">
        <f>+H253-D253</f>
        <v/>
      </c>
      <c r="N253" s="584">
        <f>+I253-E253</f>
        <v/>
      </c>
      <c r="P253" s="589">
        <f>Q253*R253</f>
        <v/>
      </c>
      <c r="Q253" s="75" t="n">
        <v>0</v>
      </c>
      <c r="R253" s="140" t="n">
        <v>0</v>
      </c>
      <c r="U253" s="592" t="n"/>
    </row>
    <row r="254">
      <c r="A254" s="69" t="n">
        <v>70500011</v>
      </c>
      <c r="B254" s="69" t="inlineStr">
        <is>
          <t>Paquetes</t>
        </is>
      </c>
      <c r="C254" s="586" t="n">
        <v>0</v>
      </c>
      <c r="D254" s="97" t="n">
        <v>0</v>
      </c>
      <c r="E254" s="98">
        <f>C254/D254</f>
        <v/>
      </c>
      <c r="G254" s="589" t="n"/>
      <c r="H254" s="75" t="n"/>
      <c r="I254" s="587" t="n"/>
      <c r="K254" s="591" t="n"/>
      <c r="N254" s="583" t="n"/>
      <c r="P254" s="589">
        <f>Q254*R254</f>
        <v/>
      </c>
      <c r="Q254" s="75" t="n">
        <v>0</v>
      </c>
      <c r="R254" s="140" t="n">
        <v>0</v>
      </c>
      <c r="T254" s="591">
        <f>+G254-P254</f>
        <v/>
      </c>
      <c r="U254" s="592" t="n"/>
      <c r="V254" s="591" t="n"/>
    </row>
    <row r="255">
      <c r="A255" s="69" t="n"/>
      <c r="B255" s="69" t="n"/>
      <c r="C255" s="632">
        <f>SUM(C249:C254)</f>
        <v/>
      </c>
      <c r="D255" s="156">
        <f>SUM(D249:D254)</f>
        <v/>
      </c>
      <c r="E255" s="163" t="n"/>
      <c r="G255" s="602">
        <f>SUM(G249:G254)</f>
        <v/>
      </c>
      <c r="H255" s="81">
        <f>SUM(H249:H254)</f>
        <v/>
      </c>
      <c r="I255" s="587">
        <f>+G255/H255</f>
        <v/>
      </c>
      <c r="N255" s="583" t="n"/>
      <c r="P255" s="597">
        <f>SUM(P249:P254)</f>
        <v/>
      </c>
      <c r="Q255" s="116">
        <f>SUM(Q249:Q254)</f>
        <v/>
      </c>
      <c r="R255" s="140" t="n"/>
      <c r="T255" s="604">
        <f>SUM(T249:T254)</f>
        <v/>
      </c>
      <c r="U255" s="588" t="n"/>
      <c r="V255" s="591" t="n"/>
    </row>
    <row r="256">
      <c r="A256" s="69" t="n"/>
      <c r="B256" s="69" t="n"/>
      <c r="C256" s="625" t="n"/>
      <c r="D256" s="97" t="n"/>
      <c r="E256" s="97" t="n"/>
      <c r="G256" s="589" t="n"/>
      <c r="H256" s="75" t="n"/>
      <c r="I256" s="587" t="n"/>
      <c r="N256" s="583" t="n"/>
      <c r="P256" s="75" t="n"/>
      <c r="Q256" s="75" t="n"/>
      <c r="R256" s="140" t="n"/>
      <c r="U256" s="592" t="n"/>
    </row>
    <row r="257">
      <c r="A257" s="69" t="n">
        <v>70500036</v>
      </c>
      <c r="B257" s="69" t="inlineStr">
        <is>
          <t>GF Temporary Membership</t>
        </is>
      </c>
      <c r="C257" s="632" t="n">
        <v>4330.58</v>
      </c>
      <c r="D257" s="156" t="n">
        <v>4</v>
      </c>
      <c r="E257" s="98">
        <f>C257/D257</f>
        <v/>
      </c>
      <c r="G257" s="602">
        <f>+'[2]Rep Wing'!BH163</f>
        <v/>
      </c>
      <c r="H257" s="81">
        <f>+'[2]Rep Wing'!BG163</f>
        <v/>
      </c>
      <c r="I257" s="587">
        <f>G257/H257</f>
        <v/>
      </c>
      <c r="L257" s="588">
        <f>+H257-D257</f>
        <v/>
      </c>
      <c r="N257" s="584">
        <f>+I257-E257</f>
        <v/>
      </c>
      <c r="P257" s="597">
        <f>Q257*R257</f>
        <v/>
      </c>
      <c r="Q257" s="116" t="n">
        <v>4</v>
      </c>
      <c r="R257" s="140" t="n">
        <v>1137</v>
      </c>
      <c r="T257" s="591">
        <f>+G257-P257</f>
        <v/>
      </c>
      <c r="U257" s="592">
        <f>+H257-Q257</f>
        <v/>
      </c>
      <c r="V257" s="591">
        <f>+I257-R257</f>
        <v/>
      </c>
    </row>
    <row r="258">
      <c r="A258" s="69" t="n"/>
      <c r="B258" s="69" t="n"/>
      <c r="C258" s="589" t="n"/>
      <c r="D258" s="75" t="n"/>
      <c r="E258" s="75" t="n"/>
      <c r="G258" s="589" t="n"/>
      <c r="H258" s="75" t="n"/>
      <c r="I258" s="587" t="n"/>
      <c r="N258" s="583" t="n"/>
      <c r="P258" s="75" t="n"/>
      <c r="Q258" s="75" t="n"/>
      <c r="R258" s="75" t="n"/>
      <c r="U258" s="592" t="n"/>
    </row>
    <row r="259">
      <c r="A259" s="69" t="n"/>
      <c r="B259" s="69" t="n"/>
      <c r="C259" s="589" t="n"/>
      <c r="D259" s="75" t="n"/>
      <c r="E259" s="75" t="n"/>
      <c r="G259" s="75" t="n"/>
      <c r="H259" s="75" t="n"/>
      <c r="I259" s="587" t="n"/>
      <c r="N259" s="583" t="n"/>
      <c r="P259" s="75" t="n"/>
      <c r="Q259" s="75" t="n"/>
      <c r="R259" s="75" t="n"/>
      <c r="U259" s="592" t="n"/>
    </row>
    <row r="260">
      <c r="A260" s="69" t="n"/>
      <c r="B260" s="69" t="inlineStr">
        <is>
          <t>GREEN FEES ONLY 2025</t>
        </is>
      </c>
      <c r="C260" s="637">
        <f>SUM(C250,C249,C243,C238,C236,C232,C231)</f>
        <v/>
      </c>
      <c r="D260" s="165">
        <f>SUM(D250,D249,D243,D238,D236,D231,D232)</f>
        <v/>
      </c>
      <c r="E260" s="122">
        <f>+C260/D260</f>
        <v/>
      </c>
      <c r="G260" s="637">
        <f>SUM(G250,G249,G243,G238,G236,G232,G231)</f>
        <v/>
      </c>
      <c r="H260" s="165">
        <f>SUM(H250,H249,H243,H238,H236,H231,H232)</f>
        <v/>
      </c>
      <c r="I260" s="587">
        <f>+G260/H260</f>
        <v/>
      </c>
      <c r="J260" s="85" t="n"/>
      <c r="K260" s="85" t="n"/>
      <c r="L260" s="653">
        <f>+H260-D260</f>
        <v/>
      </c>
      <c r="N260" s="639">
        <f>+I260-E260</f>
        <v/>
      </c>
      <c r="P260" s="640">
        <f>SUM(P231,P232,P236,P238,P239,P240,P243,P249,P250)</f>
        <v/>
      </c>
      <c r="Q260" s="187">
        <f>SUM(Q231,Q232,Q236,Q238,Q239,Q240,Q249,Q250,Q243)</f>
        <v/>
      </c>
      <c r="R260" s="75" t="n"/>
      <c r="T260" s="641">
        <f>+G260-P260</f>
        <v/>
      </c>
      <c r="U260" s="588" t="n"/>
      <c r="V260" s="591" t="n"/>
    </row>
    <row r="261">
      <c r="A261" s="69" t="n"/>
      <c r="B261" s="69" t="n"/>
      <c r="C261" s="586" t="n"/>
      <c r="D261" s="90" t="n"/>
      <c r="E261" s="122" t="n"/>
      <c r="G261" s="586" t="n"/>
      <c r="H261" s="90" t="n"/>
      <c r="I261" s="587" t="n"/>
      <c r="N261" s="583" t="n"/>
      <c r="P261" s="75" t="n"/>
      <c r="Q261" s="75" t="n"/>
      <c r="R261" s="75" t="n"/>
      <c r="U261" s="592" t="n"/>
    </row>
    <row r="262">
      <c r="A262" s="69" t="n">
        <v>70500023</v>
      </c>
      <c r="B262" s="69" t="inlineStr">
        <is>
          <t>Buggies Visitor 18 H</t>
        </is>
      </c>
      <c r="C262" s="586" t="n">
        <v>7991.74</v>
      </c>
      <c r="D262" s="90" t="n">
        <v>242</v>
      </c>
      <c r="E262" s="140">
        <f>C262/D262</f>
        <v/>
      </c>
      <c r="G262" s="586">
        <f>+'[2]Rep Wing'!BH105</f>
        <v/>
      </c>
      <c r="H262" s="90">
        <f>+'[2]Rep Wing'!BG105</f>
        <v/>
      </c>
      <c r="I262" s="587">
        <f>G262/H262</f>
        <v/>
      </c>
      <c r="L262" s="592">
        <f>+H262-D262</f>
        <v/>
      </c>
      <c r="N262" s="584">
        <f>+I262-E262</f>
        <v/>
      </c>
      <c r="P262" s="589">
        <f>Q262*R262</f>
        <v/>
      </c>
      <c r="Q262" s="75" t="n">
        <v>242</v>
      </c>
      <c r="R262" s="140" t="n">
        <v>37.19</v>
      </c>
      <c r="T262" s="591">
        <f>+G262-P262</f>
        <v/>
      </c>
      <c r="U262" s="592">
        <f>+H262-Q262</f>
        <v/>
      </c>
      <c r="V262" s="591">
        <f>+I262-R262</f>
        <v/>
      </c>
    </row>
    <row r="263">
      <c r="A263" s="69" t="n">
        <v>70500023</v>
      </c>
      <c r="B263" s="69" t="inlineStr">
        <is>
          <t>Buggies Member 18 H</t>
        </is>
      </c>
      <c r="C263" s="586" t="n">
        <v>2867.77</v>
      </c>
      <c r="D263" s="90" t="n">
        <v>144</v>
      </c>
      <c r="E263" s="140">
        <f>C263/D263</f>
        <v/>
      </c>
      <c r="G263" s="586">
        <f>+'[2]Rep Wing'!BH106</f>
        <v/>
      </c>
      <c r="H263" s="90">
        <f>+'[2]Rep Wing'!BG106</f>
        <v/>
      </c>
      <c r="I263" s="587">
        <f>G263/H263</f>
        <v/>
      </c>
      <c r="L263" s="592">
        <f>+H263-D263</f>
        <v/>
      </c>
      <c r="N263" s="593">
        <f>+I263-E263</f>
        <v/>
      </c>
      <c r="P263" s="589">
        <f>Q263*R263</f>
        <v/>
      </c>
      <c r="Q263" s="75" t="n">
        <v>144</v>
      </c>
      <c r="R263" s="140" t="n">
        <v>19.9150694444444</v>
      </c>
      <c r="T263" s="591">
        <f>+G263-P263</f>
        <v/>
      </c>
      <c r="U263" s="592">
        <f>+H263-Q263</f>
        <v/>
      </c>
      <c r="V263" s="590">
        <f>+I263-R263</f>
        <v/>
      </c>
    </row>
    <row r="264">
      <c r="A264" s="69" t="n">
        <v>70500023</v>
      </c>
      <c r="B264" s="69" t="inlineStr">
        <is>
          <t>Buggy Other (9 holes, Society, Individual)</t>
        </is>
      </c>
      <c r="C264" s="586" t="n">
        <v>4027.26</v>
      </c>
      <c r="D264" s="90" t="n">
        <v>437</v>
      </c>
      <c r="E264" s="140">
        <f>C264/D264</f>
        <v/>
      </c>
      <c r="G264" s="586">
        <f>+'[2]Rep Wing'!BH107+'[2]Rep Wing'!BH108+'[2]Rep Wing'!BH109+'[2]Rep Wing'!BH111+'[2]Rep Wing'!BH112</f>
        <v/>
      </c>
      <c r="H264" s="90">
        <f>+'[2]Rep Wing'!BG107+'[2]Rep Wing'!BG108+'[2]Rep Wing'!BG109+'[2]Rep Wing'!BG111+'[2]Rep Wing'!BG112+'[2]Rep Wing'!BG110</f>
        <v/>
      </c>
      <c r="I264" s="587">
        <f>G264/H264</f>
        <v/>
      </c>
      <c r="L264" s="588">
        <f>+H264-D264</f>
        <v/>
      </c>
      <c r="N264" s="584">
        <f>+I264-E264</f>
        <v/>
      </c>
      <c r="P264" s="589">
        <f>Q264*R264</f>
        <v/>
      </c>
      <c r="Q264" s="75" t="n">
        <v>437</v>
      </c>
      <c r="R264" s="140" t="n">
        <v>9.21569794050343</v>
      </c>
      <c r="T264" s="590">
        <f>+G264-P264</f>
        <v/>
      </c>
      <c r="U264" s="588">
        <f>+H264-Q264</f>
        <v/>
      </c>
      <c r="V264" s="591">
        <f>+I264-R264</f>
        <v/>
      </c>
    </row>
    <row r="265">
      <c r="A265" s="69" t="n">
        <v>70500023</v>
      </c>
      <c r="B265" s="69" t="inlineStr">
        <is>
          <t>Members Monthly Pass</t>
        </is>
      </c>
      <c r="C265" s="586" t="n">
        <v>231.4</v>
      </c>
      <c r="D265" s="90" t="n">
        <v>7</v>
      </c>
      <c r="E265" s="140">
        <f>C265/D265</f>
        <v/>
      </c>
      <c r="G265" s="586">
        <f>+'[2]Rep Wing'!BH118</f>
        <v/>
      </c>
      <c r="H265" s="90">
        <f>+'[2]Rep Wing'!BG118</f>
        <v/>
      </c>
      <c r="I265" s="587">
        <f>G265/H265</f>
        <v/>
      </c>
      <c r="N265" s="583" t="n"/>
      <c r="P265" s="589">
        <f>Q265*R265</f>
        <v/>
      </c>
      <c r="Q265" s="75" t="n">
        <v>7</v>
      </c>
      <c r="R265" s="140" t="n">
        <v>33.0571428571429</v>
      </c>
      <c r="T265" s="590">
        <f>+G265-P265</f>
        <v/>
      </c>
      <c r="U265" s="588" t="n"/>
      <c r="V265" s="590" t="n"/>
    </row>
    <row r="266">
      <c r="A266" s="69" t="n"/>
      <c r="B266" s="69" t="n"/>
      <c r="C266" s="642">
        <f>SUM(C262:C265)</f>
        <v/>
      </c>
      <c r="D266" s="167">
        <f>SUM(D262:D265)</f>
        <v/>
      </c>
      <c r="E266" s="122" t="n"/>
      <c r="G266" s="602">
        <f>SUM(G262:G265)</f>
        <v/>
      </c>
      <c r="H266" s="81">
        <f>SUM(H262:H265)</f>
        <v/>
      </c>
      <c r="I266" s="587" t="n"/>
      <c r="K266" s="591" t="n"/>
      <c r="N266" s="583" t="n"/>
      <c r="P266" s="597">
        <f>SUM(P262:P265)</f>
        <v/>
      </c>
      <c r="Q266" s="116">
        <f>SUM(Q262:Q265)</f>
        <v/>
      </c>
      <c r="R266" s="140" t="n"/>
      <c r="T266" s="604">
        <f>SUM(T262:T265)</f>
        <v/>
      </c>
      <c r="U266" s="588" t="n"/>
      <c r="V266" s="591" t="n"/>
    </row>
    <row r="267">
      <c r="A267" s="69" t="n"/>
      <c r="B267" s="69" t="n"/>
      <c r="C267" s="586" t="n"/>
      <c r="D267" s="90" t="n"/>
      <c r="E267" s="122" t="n"/>
      <c r="G267" s="586" t="n"/>
      <c r="H267" s="90" t="n"/>
      <c r="I267" s="587" t="n"/>
      <c r="N267" s="583" t="n"/>
      <c r="P267" s="589" t="n"/>
      <c r="Q267" s="75" t="n"/>
      <c r="R267" s="75" t="n"/>
      <c r="U267" s="592" t="n"/>
    </row>
    <row r="268">
      <c r="A268" s="92" t="n">
        <v>70500015</v>
      </c>
      <c r="B268" s="69" t="inlineStr">
        <is>
          <t>Trolleys (Direct + Members)</t>
        </is>
      </c>
      <c r="C268" s="643" t="n">
        <v>2088.43</v>
      </c>
      <c r="D268" s="169" t="n">
        <v>270</v>
      </c>
      <c r="E268" s="140">
        <f>C268/D268</f>
        <v/>
      </c>
      <c r="G268" s="602">
        <f>+'[2]Rep Wing'!BH158</f>
        <v/>
      </c>
      <c r="H268" s="81">
        <f>+'[2]Rep Wing'!BG113+'[2]Rep Wing'!BG114+'[2]Rep Wing'!BG115+'[2]Rep Wing'!BG116+'[2]Rep Wing'!BG117</f>
        <v/>
      </c>
      <c r="I268" s="587">
        <f>G268/H268</f>
        <v/>
      </c>
      <c r="L268" s="588">
        <f>+H268-D268</f>
        <v/>
      </c>
      <c r="N268" s="584">
        <f>+I268-E268</f>
        <v/>
      </c>
      <c r="P268" s="597">
        <f>Q268*R268</f>
        <v/>
      </c>
      <c r="Q268" s="116" t="n">
        <v>270</v>
      </c>
      <c r="R268" s="75" t="n">
        <v>7.73</v>
      </c>
      <c r="T268" s="604">
        <f>+G268-P268</f>
        <v/>
      </c>
      <c r="U268" s="588">
        <f>+H268-Q268</f>
        <v/>
      </c>
      <c r="V268" s="591">
        <f>+I268-R268</f>
        <v/>
      </c>
    </row>
    <row r="269">
      <c r="A269" s="92" t="n"/>
      <c r="B269" s="69" t="n"/>
      <c r="C269" s="589" t="n"/>
      <c r="D269" s="75" t="n"/>
      <c r="E269" s="75" t="n"/>
      <c r="G269" s="619" t="n"/>
      <c r="H269" s="75" t="n"/>
      <c r="I269" s="587" t="n"/>
      <c r="P269" s="75" t="n"/>
      <c r="Q269" s="75" t="n"/>
      <c r="R269" s="75" t="n"/>
      <c r="U269" s="592" t="n"/>
    </row>
    <row r="270">
      <c r="A270" s="92" t="n"/>
      <c r="B270" s="69" t="n"/>
      <c r="C270" s="589" t="n"/>
      <c r="D270" s="75" t="n"/>
      <c r="E270" s="75" t="n"/>
      <c r="G270" s="619" t="n"/>
      <c r="H270" s="75" t="n"/>
      <c r="I270" s="587" t="n"/>
      <c r="P270" s="75" t="n"/>
      <c r="Q270" s="75" t="n"/>
      <c r="R270" s="75" t="n"/>
      <c r="U270" s="592" t="n"/>
    </row>
    <row r="271">
      <c r="A271" s="92" t="n"/>
      <c r="B271" s="69" t="inlineStr">
        <is>
          <t>TOTAL - ACTUAL GF + BUGGIES</t>
        </is>
      </c>
      <c r="C271" s="640">
        <f>SUM(C266,C260,C251)</f>
        <v/>
      </c>
      <c r="D271" s="75" t="n"/>
      <c r="E271" s="75" t="n"/>
      <c r="G271" s="602">
        <f>SUM(G251,G260,G266)</f>
        <v/>
      </c>
      <c r="H271" s="94">
        <f>SUM(H266,H260,H251)</f>
        <v/>
      </c>
      <c r="I271" s="587">
        <f>+G271/H271</f>
        <v/>
      </c>
      <c r="P271" s="640">
        <f>SUM(P266,P260,P251)</f>
        <v/>
      </c>
      <c r="Q271" s="94">
        <f>SUM(Q266,Q260,Q251)</f>
        <v/>
      </c>
      <c r="R271" s="75" t="n"/>
      <c r="T271" s="604">
        <f>+G271-P271</f>
        <v/>
      </c>
      <c r="U271" s="592" t="n"/>
      <c r="V271" s="590" t="n"/>
    </row>
    <row r="272">
      <c r="A272" s="3" t="n"/>
      <c r="B272" s="69" t="n"/>
      <c r="C272" s="668" t="n"/>
      <c r="D272" s="75" t="n"/>
      <c r="E272" s="75" t="n"/>
      <c r="G272" s="586" t="n"/>
      <c r="H272" s="75" t="n"/>
      <c r="I272" s="122" t="n"/>
      <c r="P272" s="75" t="n"/>
      <c r="Q272" s="75" t="n"/>
      <c r="R272" s="75" t="n"/>
      <c r="U272" s="592" t="n"/>
    </row>
    <row r="273" ht="15.15" customHeight="1" s="275">
      <c r="A273" s="3" t="n"/>
      <c r="B273" s="69" t="inlineStr">
        <is>
          <t>TOTAL</t>
        </is>
      </c>
      <c r="C273" s="640">
        <f>SUM(C268,C266,C257,C255,C245,C243,C241,C234)</f>
        <v/>
      </c>
      <c r="D273" s="75" t="n"/>
      <c r="E273" s="75" t="n"/>
      <c r="G273" s="622">
        <f>SUM(G234,G241,G243,G245,G247,G255,G257,G266,G268)</f>
        <v/>
      </c>
      <c r="H273" s="75" t="n"/>
      <c r="I273" s="75" t="n"/>
      <c r="J273" s="584" t="n"/>
      <c r="K273" s="591" t="n"/>
      <c r="P273" s="640">
        <f>SUM(P234,P241,P243,P245,P247,P255,P257,P266,P268)</f>
        <v/>
      </c>
      <c r="Q273" s="75" t="n"/>
      <c r="R273" s="75" t="n"/>
      <c r="T273" s="624">
        <f>+G273-P273</f>
        <v/>
      </c>
      <c r="U273" s="592" t="n"/>
      <c r="V273" s="591" t="n"/>
    </row>
    <row r="274" ht="15.15" customHeight="1" s="275"/>
    <row r="275"/>
    <row r="276"/>
    <row r="277"/>
    <row r="278"/>
    <row r="279"/>
    <row r="280"/>
    <row r="281" ht="15.15" customHeight="1" s="275"/>
    <row r="282" ht="26.55" customHeight="1" s="275">
      <c r="A282" s="573" t="inlineStr">
        <is>
          <t>JUNE 2025</t>
        </is>
      </c>
      <c r="B282" s="574" t="n"/>
      <c r="C282" s="575" t="inlineStr">
        <is>
          <t>ACTUAL YTD JUNE 2024</t>
        </is>
      </c>
      <c r="D282" s="576" t="n"/>
      <c r="E282" s="577" t="n"/>
      <c r="F282" s="61" t="n"/>
      <c r="G282" s="578" t="inlineStr">
        <is>
          <t>ACTUAL YTD JUNE 2025</t>
        </is>
      </c>
      <c r="H282" s="576" t="n"/>
      <c r="I282" s="577" t="n"/>
      <c r="J282" s="100" t="n"/>
      <c r="K282" s="100" t="n"/>
      <c r="L282" s="100" t="n"/>
      <c r="M282" s="100" t="n"/>
      <c r="N282" s="100" t="n"/>
      <c r="O282" s="101" t="n"/>
      <c r="P282" s="579" t="inlineStr">
        <is>
          <t>BUDGET 2025</t>
        </is>
      </c>
      <c r="Q282" s="576" t="n"/>
      <c r="R282" s="577" t="n"/>
      <c r="S282" s="100" t="n"/>
    </row>
    <row r="283" ht="69" customHeight="1" s="275">
      <c r="A283" s="64" t="inlineStr">
        <is>
          <t xml:space="preserve">GREEN FEE INCOME </t>
        </is>
      </c>
      <c r="C283" s="65" t="inlineStr">
        <is>
          <t>REP win</t>
        </is>
      </c>
      <c r="D283" s="66" t="inlineStr">
        <is>
          <t>Number of rounds/items sold/rented MTD JUNE</t>
        </is>
      </c>
      <c r="E283" s="66" t="inlineStr">
        <is>
          <t>Average price</t>
        </is>
      </c>
      <c r="G283" s="67" t="inlineStr">
        <is>
          <t>REP win</t>
        </is>
      </c>
      <c r="H283" s="68" t="inlineStr">
        <is>
          <t>Number of rounds/items sold/rented MTD JUNE</t>
        </is>
      </c>
      <c r="I283" s="68" t="inlineStr">
        <is>
          <t>Average price</t>
        </is>
      </c>
      <c r="K283" s="14" t="inlineStr">
        <is>
          <t>SMART PANEL</t>
        </is>
      </c>
      <c r="L283" s="103" t="inlineStr">
        <is>
          <t>Increase/ decrease in number of rounds sold 25 v 24</t>
        </is>
      </c>
      <c r="M283" s="14" t="n"/>
      <c r="N283" s="103" t="inlineStr">
        <is>
          <t>Actual Rate Incr/Decr</t>
        </is>
      </c>
      <c r="O283" s="101" t="n"/>
      <c r="P283" s="104" t="inlineStr">
        <is>
          <t>BUDGET 2025</t>
        </is>
      </c>
      <c r="Q283" s="126" t="inlineStr">
        <is>
          <t>Number of rounds/items sold/rented MTD JUNE</t>
        </is>
      </c>
      <c r="R283" s="126" t="inlineStr">
        <is>
          <t>Average price</t>
        </is>
      </c>
      <c r="S283" s="14" t="n"/>
      <c r="T283" s="127" t="inlineStr">
        <is>
          <t>Overall Income</t>
        </is>
      </c>
      <c r="U283" s="127" t="inlineStr">
        <is>
          <t>Number of rounds/items sold/rented MTD JUNE</t>
        </is>
      </c>
      <c r="V283" s="103" t="inlineStr">
        <is>
          <t>Budget Rate Incr/Decr</t>
        </is>
      </c>
    </row>
    <row r="284" ht="21" customHeight="1" s="275">
      <c r="A284" s="3" t="n"/>
      <c r="B284" s="69" t="n"/>
      <c r="C284" s="580" t="n">
        <v>45473</v>
      </c>
      <c r="E284" s="71" t="inlineStr">
        <is>
          <t>Euros</t>
        </is>
      </c>
      <c r="G284" s="581" t="n">
        <v>45838</v>
      </c>
      <c r="I284" s="105" t="inlineStr">
        <is>
          <t>Euros</t>
        </is>
      </c>
      <c r="J284" s="106" t="n"/>
      <c r="K284" s="106" t="n"/>
      <c r="M284" s="106" t="n"/>
      <c r="N284" s="107" t="inlineStr">
        <is>
          <t>Euros</t>
        </is>
      </c>
      <c r="O284" s="101" t="n"/>
      <c r="P284" s="582" t="n">
        <v>45838</v>
      </c>
      <c r="R284" s="128" t="inlineStr">
        <is>
          <t>Euros</t>
        </is>
      </c>
      <c r="S284" s="106" t="n"/>
      <c r="T284" s="129" t="n"/>
      <c r="U284" s="130" t="inlineStr">
        <is>
          <t>Diff</t>
        </is>
      </c>
      <c r="V284" s="107" t="inlineStr">
        <is>
          <t>Euros</t>
        </is>
      </c>
    </row>
    <row r="285">
      <c r="A285" s="69" t="n"/>
      <c r="B285" s="69" t="n"/>
    </row>
    <row r="286">
      <c r="A286" s="69" t="n"/>
      <c r="B286" s="69" t="n"/>
      <c r="N286" s="583" t="n"/>
    </row>
    <row r="287">
      <c r="A287" s="69" t="n">
        <v>70500007</v>
      </c>
      <c r="B287" s="73" t="inlineStr">
        <is>
          <t>GF Shareholder Guests</t>
        </is>
      </c>
      <c r="C287" s="586" t="n">
        <v>1322.31</v>
      </c>
      <c r="D287" s="97" t="n">
        <v>40</v>
      </c>
      <c r="E287" s="98">
        <f>C287/D287</f>
        <v/>
      </c>
      <c r="G287" s="586">
        <f>+'[2]Rep Wing'!BT82</f>
        <v/>
      </c>
      <c r="H287" s="75">
        <f>+'[2]Rep Wing'!BS82</f>
        <v/>
      </c>
      <c r="I287" s="587">
        <f>G287/H287</f>
        <v/>
      </c>
      <c r="L287" s="592">
        <f>+H287-D287</f>
        <v/>
      </c>
      <c r="N287" s="584">
        <f>+I287-E287</f>
        <v/>
      </c>
      <c r="P287" s="589">
        <f>Q287*R287</f>
        <v/>
      </c>
      <c r="Q287" s="75" t="n">
        <v>88</v>
      </c>
      <c r="R287" s="140" t="n">
        <v>44.14</v>
      </c>
      <c r="T287" s="590">
        <f>+G287-P287</f>
        <v/>
      </c>
      <c r="U287" s="588">
        <f>+H287-Q287</f>
        <v/>
      </c>
      <c r="V287" s="590">
        <f>+I287-R287</f>
        <v/>
      </c>
    </row>
    <row r="288">
      <c r="A288" s="69" t="n">
        <v>70500007</v>
      </c>
      <c r="B288" s="73" t="inlineStr">
        <is>
          <t>GF Shareholder Guest ticket</t>
        </is>
      </c>
      <c r="C288" s="586" t="n">
        <v>3570.25</v>
      </c>
      <c r="D288" s="97" t="n">
        <v>91</v>
      </c>
      <c r="E288" s="98">
        <f>C288/D288</f>
        <v/>
      </c>
      <c r="G288" s="586">
        <f>+'[2]Rep Wing'!BT83</f>
        <v/>
      </c>
      <c r="H288" s="75">
        <f>+'[2]Rep Wing'!BS83</f>
        <v/>
      </c>
      <c r="I288" s="587">
        <f>G288/H288</f>
        <v/>
      </c>
      <c r="K288" s="591" t="n"/>
      <c r="L288" s="588">
        <f>+H288-D288</f>
        <v/>
      </c>
      <c r="N288" s="584">
        <f>+I288-E288</f>
        <v/>
      </c>
      <c r="P288" s="589">
        <f>Q288*R288</f>
        <v/>
      </c>
      <c r="Q288" s="75" t="n">
        <v>39</v>
      </c>
      <c r="R288" s="140" t="n">
        <v>29.75</v>
      </c>
      <c r="T288" s="591">
        <f>+G288-P288</f>
        <v/>
      </c>
      <c r="U288" s="592">
        <f>+H288-Q288</f>
        <v/>
      </c>
      <c r="V288" s="591">
        <f>+I288-R288</f>
        <v/>
      </c>
    </row>
    <row r="289">
      <c r="A289" s="69" t="n">
        <v>70500007</v>
      </c>
      <c r="B289" s="69" t="inlineStr">
        <is>
          <t>Annual Members Green Fees</t>
        </is>
      </c>
      <c r="C289" s="586" t="n">
        <v>962.4</v>
      </c>
      <c r="D289" s="97" t="n">
        <v>130</v>
      </c>
      <c r="E289" s="98">
        <f>C289/D289</f>
        <v/>
      </c>
      <c r="G289" s="586">
        <f>+'[2]Rep Wing'!BT93</f>
        <v/>
      </c>
      <c r="H289" s="75">
        <f>+'[2]Rep Wing'!BS93</f>
        <v/>
      </c>
      <c r="I289" s="587" t="n"/>
      <c r="L289" s="588">
        <f>+H289-D289</f>
        <v/>
      </c>
      <c r="N289" s="584">
        <f>+I289-E289</f>
        <v/>
      </c>
      <c r="P289" s="589">
        <f>Q289*R289</f>
        <v/>
      </c>
      <c r="Q289" s="75" t="n">
        <v>126</v>
      </c>
      <c r="R289" s="140" t="n">
        <v>7.4</v>
      </c>
      <c r="T289" s="590">
        <f>+G289-P289</f>
        <v/>
      </c>
      <c r="U289" s="588">
        <f>+H289-Q289</f>
        <v/>
      </c>
      <c r="V289" s="591" t="n"/>
    </row>
    <row r="290">
      <c r="A290" s="69" t="n"/>
      <c r="B290" s="69" t="n"/>
      <c r="C290" s="594">
        <f>SUM(C287:C289)</f>
        <v/>
      </c>
      <c r="D290" s="156">
        <f>SUM(D287:D289)</f>
        <v/>
      </c>
      <c r="E290" s="163" t="n"/>
      <c r="G290" s="596">
        <f>SUM(G287:G289)</f>
        <v/>
      </c>
      <c r="H290" s="81">
        <f>SUM(H287:H289)</f>
        <v/>
      </c>
      <c r="I290" s="595">
        <f>+G290/H290</f>
        <v/>
      </c>
      <c r="L290" s="588" t="n"/>
      <c r="N290" s="583" t="n"/>
      <c r="P290" s="597">
        <f>SUM(P287:P289)</f>
        <v/>
      </c>
      <c r="Q290" s="116">
        <f>SUM(Q287:Q289)</f>
        <v/>
      </c>
      <c r="R290" s="140" t="n"/>
      <c r="T290" s="598">
        <f>SUM(T287:T289)</f>
        <v/>
      </c>
      <c r="U290" s="599">
        <f>SUM(U287:U289)</f>
        <v/>
      </c>
      <c r="V290" s="591" t="n"/>
    </row>
    <row r="291" ht="15.15" customHeight="1" s="275">
      <c r="A291" s="69" t="n"/>
      <c r="B291" s="69" t="n"/>
      <c r="C291" s="625" t="n"/>
      <c r="D291" s="97" t="n"/>
      <c r="E291" s="97" t="n"/>
      <c r="G291" s="589" t="n"/>
      <c r="H291" s="75" t="n"/>
      <c r="I291" s="587" t="n"/>
      <c r="L291" s="588" t="n"/>
      <c r="N291" s="583" t="n"/>
      <c r="P291" s="75" t="n"/>
      <c r="Q291" s="75" t="n"/>
      <c r="R291" s="140" t="n"/>
      <c r="U291" s="592" t="n"/>
    </row>
    <row r="292" ht="16.35" customHeight="1" s="275">
      <c r="A292" s="69" t="n">
        <v>70500008</v>
      </c>
      <c r="B292" s="73" t="inlineStr">
        <is>
          <t>Green Fee Direct 18 holes</t>
        </is>
      </c>
      <c r="C292" s="586" t="n">
        <v>21715.7</v>
      </c>
      <c r="D292" s="97" t="n">
        <v>366</v>
      </c>
      <c r="E292" s="98">
        <f>C292/D292</f>
        <v/>
      </c>
      <c r="G292" s="586">
        <f>+'[2]Rep Wing'!BT141</f>
        <v/>
      </c>
      <c r="H292" s="75">
        <f>+'[2]Rep Wing'!BS141</f>
        <v/>
      </c>
      <c r="I292" s="587">
        <f>G292/H292</f>
        <v/>
      </c>
      <c r="K292" s="591" t="n"/>
      <c r="L292" s="669">
        <f>+H292-D292</f>
        <v/>
      </c>
      <c r="M292" s="214" t="n"/>
      <c r="N292" s="665">
        <f>+I292-E292</f>
        <v/>
      </c>
      <c r="P292" s="589">
        <f>Q292*R292</f>
        <v/>
      </c>
      <c r="Q292" s="75" t="n">
        <v>355</v>
      </c>
      <c r="R292" s="140" t="n">
        <v>66.75</v>
      </c>
      <c r="T292" s="657">
        <f>+G292-P292</f>
        <v/>
      </c>
      <c r="U292" s="658">
        <f>+H292-Q292</f>
        <v/>
      </c>
      <c r="V292" s="659">
        <f>+I292-R292</f>
        <v/>
      </c>
    </row>
    <row r="293">
      <c r="A293" s="69" t="n">
        <v>70500008</v>
      </c>
      <c r="B293" s="69" t="inlineStr">
        <is>
          <t>GF Courtesy</t>
        </is>
      </c>
      <c r="C293" s="586" t="n">
        <v>0</v>
      </c>
      <c r="D293" s="97" t="n">
        <v>150</v>
      </c>
      <c r="E293" s="98">
        <f>C293/D293</f>
        <v/>
      </c>
      <c r="G293" s="586">
        <f>+'[2]Rep Wing'!BT144</f>
        <v/>
      </c>
      <c r="H293" s="75">
        <f>+'[2]Rep Wing'!BS144</f>
        <v/>
      </c>
      <c r="I293" s="587">
        <f>G293/H293</f>
        <v/>
      </c>
      <c r="L293" s="588">
        <f>+H293-D293</f>
        <v/>
      </c>
      <c r="N293" s="593">
        <f>+I293-E293</f>
        <v/>
      </c>
      <c r="P293" s="589">
        <f>Q293*R293</f>
        <v/>
      </c>
      <c r="Q293" s="75" t="n">
        <v>150</v>
      </c>
      <c r="R293" s="140" t="n">
        <v>0</v>
      </c>
      <c r="U293" s="592" t="n"/>
    </row>
    <row r="294">
      <c r="A294" s="69" t="n">
        <v>70500008</v>
      </c>
      <c r="B294" s="73" t="inlineStr">
        <is>
          <t>GF Society/Group/Comp</t>
        </is>
      </c>
      <c r="C294" s="586" t="n">
        <v>5743.8</v>
      </c>
      <c r="D294" s="97" t="n">
        <v>115</v>
      </c>
      <c r="E294" s="98">
        <f>C294/D294</f>
        <v/>
      </c>
      <c r="G294" s="586">
        <f>+'[2]Rep Wing'!BT145</f>
        <v/>
      </c>
      <c r="H294" s="75">
        <f>+'[2]Rep Wing'!BS145</f>
        <v/>
      </c>
      <c r="I294" s="587">
        <f>G294/H294</f>
        <v/>
      </c>
      <c r="K294" s="591" t="n"/>
      <c r="L294" s="592">
        <f>+H294-D294</f>
        <v/>
      </c>
      <c r="N294" s="584">
        <f>+I294-E294</f>
        <v/>
      </c>
      <c r="P294" s="589">
        <f>Q294*R294</f>
        <v/>
      </c>
      <c r="Q294" s="75" t="n">
        <v>112</v>
      </c>
      <c r="R294" s="140" t="n">
        <v>55.32</v>
      </c>
      <c r="T294" s="591">
        <f>+G294-P294</f>
        <v/>
      </c>
      <c r="U294" s="592">
        <f>+H294-Q294</f>
        <v/>
      </c>
      <c r="V294" s="591">
        <f>+I294-R294</f>
        <v/>
      </c>
    </row>
    <row r="295">
      <c r="A295" s="69" t="n">
        <v>70500008</v>
      </c>
      <c r="B295" s="73" t="inlineStr">
        <is>
          <t>GF Members Other Clubs</t>
        </is>
      </c>
      <c r="C295" s="586" t="n">
        <v>1404.96</v>
      </c>
      <c r="D295" s="97" t="n">
        <v>26</v>
      </c>
      <c r="E295" s="98">
        <f>C295/D295</f>
        <v/>
      </c>
      <c r="G295" s="586">
        <f>+'[2]Rep Wing'!BT149</f>
        <v/>
      </c>
      <c r="H295" s="75">
        <f>+'[2]Rep Wing'!BS149</f>
        <v/>
      </c>
      <c r="I295" s="587">
        <f>G295/H295</f>
        <v/>
      </c>
      <c r="K295" s="591" t="n"/>
      <c r="L295" s="588">
        <f>+H295-D295</f>
        <v/>
      </c>
      <c r="N295" s="584">
        <f>+I295-E295</f>
        <v/>
      </c>
      <c r="P295" s="589">
        <f>Q295*R295</f>
        <v/>
      </c>
      <c r="Q295" s="75" t="n">
        <v>25</v>
      </c>
      <c r="R295" s="140" t="n">
        <v>59.85</v>
      </c>
      <c r="T295" s="590">
        <f>+G295-P295</f>
        <v/>
      </c>
      <c r="U295" s="588">
        <f>+H295-Q295</f>
        <v/>
      </c>
      <c r="V295" s="591">
        <f>+I295-R295</f>
        <v/>
      </c>
    </row>
    <row r="296">
      <c r="A296" s="69" t="n">
        <v>70500008</v>
      </c>
      <c r="B296" s="73" t="inlineStr">
        <is>
          <t>Tarjetas Descuento</t>
        </is>
      </c>
      <c r="C296" s="586" t="n">
        <v>49.59</v>
      </c>
      <c r="D296" s="97" t="n">
        <v>1</v>
      </c>
      <c r="E296" s="98">
        <f>C296/D296</f>
        <v/>
      </c>
      <c r="G296" s="586" t="n">
        <v>0</v>
      </c>
      <c r="H296" s="75" t="n">
        <v>0</v>
      </c>
      <c r="I296" s="587" t="n"/>
      <c r="K296" s="591" t="n"/>
      <c r="N296" s="583" t="n"/>
      <c r="P296" s="589">
        <f>Q296*R296</f>
        <v/>
      </c>
      <c r="Q296" s="75" t="n">
        <v>1</v>
      </c>
      <c r="R296" s="140" t="n">
        <v>49.59</v>
      </c>
      <c r="U296" s="592" t="n"/>
    </row>
    <row r="297">
      <c r="A297" s="69" t="n"/>
      <c r="B297" s="69" t="n"/>
      <c r="C297" s="632">
        <f>SUM(C292:C296)</f>
        <v/>
      </c>
      <c r="D297" s="156">
        <f>SUM(D292:D296)</f>
        <v/>
      </c>
      <c r="E297" s="163" t="n"/>
      <c r="G297" s="602">
        <f>SUM(G292:G296)</f>
        <v/>
      </c>
      <c r="H297" s="81">
        <f>SUM(H292:H296)</f>
        <v/>
      </c>
      <c r="I297" s="587">
        <f>+G297/H297</f>
        <v/>
      </c>
      <c r="K297" s="591" t="n"/>
      <c r="N297" s="583" t="n"/>
      <c r="P297" s="597">
        <f>SUM(P292:P296)</f>
        <v/>
      </c>
      <c r="Q297" s="116">
        <f>SUM(Q292:Q296)</f>
        <v/>
      </c>
      <c r="R297" s="140" t="n"/>
      <c r="T297" s="604">
        <f>SUM(T292:T296)</f>
        <v/>
      </c>
      <c r="U297" s="592">
        <f>+H297-Q297</f>
        <v/>
      </c>
      <c r="V297" s="590" t="n"/>
    </row>
    <row r="298">
      <c r="A298" s="69" t="n"/>
      <c r="B298" s="69" t="n"/>
      <c r="C298" s="625" t="n"/>
      <c r="D298" s="97" t="n"/>
      <c r="E298" s="97" t="n"/>
      <c r="G298" s="589" t="n"/>
      <c r="H298" s="75" t="n"/>
      <c r="I298" s="587" t="n"/>
      <c r="N298" s="583" t="n"/>
      <c r="P298" s="75" t="n"/>
      <c r="Q298" s="75" t="n"/>
      <c r="R298" s="140" t="n"/>
      <c r="U298" s="592" t="n"/>
    </row>
    <row r="299">
      <c r="A299" s="69" t="n">
        <v>70500009</v>
      </c>
      <c r="B299" s="69" t="inlineStr">
        <is>
          <t>GF 9 Holes</t>
        </is>
      </c>
      <c r="C299" s="594" t="n">
        <v>4037.19</v>
      </c>
      <c r="D299" s="156" t="n">
        <v>208</v>
      </c>
      <c r="E299" s="163">
        <f>C299/D299</f>
        <v/>
      </c>
      <c r="G299" s="602">
        <f>+'[2]Rep Wing'!BT148</f>
        <v/>
      </c>
      <c r="H299" s="81">
        <f>+'[2]Rep Wing'!BS148</f>
        <v/>
      </c>
      <c r="I299" s="587">
        <f>G299/H299</f>
        <v/>
      </c>
      <c r="L299" s="588">
        <f>+H299-D299</f>
        <v/>
      </c>
      <c r="N299" s="584">
        <f>+I299-E299</f>
        <v/>
      </c>
      <c r="P299" s="597">
        <f>Q299*R299</f>
        <v/>
      </c>
      <c r="Q299" s="116" t="n">
        <v>201</v>
      </c>
      <c r="R299" s="140" t="n">
        <v>21.34</v>
      </c>
      <c r="T299" s="590">
        <f>+G299-P299</f>
        <v/>
      </c>
      <c r="U299" s="588">
        <f>+H299-Q299</f>
        <v/>
      </c>
      <c r="V299" s="591">
        <f>+I299-R299</f>
        <v/>
      </c>
    </row>
    <row r="300">
      <c r="A300" s="69" t="n"/>
      <c r="B300" s="69" t="n"/>
      <c r="C300" s="625" t="n"/>
      <c r="D300" s="97" t="n"/>
      <c r="E300" s="97" t="n"/>
      <c r="G300" s="589" t="n"/>
      <c r="H300" s="75" t="n"/>
      <c r="I300" s="587" t="n"/>
      <c r="L300" s="216" t="n"/>
      <c r="N300" s="583" t="n"/>
      <c r="P300" s="75" t="n"/>
      <c r="Q300" s="75" t="n"/>
      <c r="R300" s="140" t="n"/>
      <c r="U300" s="592" t="n"/>
    </row>
    <row r="301">
      <c r="A301" s="69" t="n">
        <v>70500010</v>
      </c>
      <c r="B301" s="69" t="inlineStr">
        <is>
          <t>Off Peak  Annual GF Pass</t>
        </is>
      </c>
      <c r="C301" s="594" t="n">
        <v>0</v>
      </c>
      <c r="D301" s="156" t="n">
        <v>0</v>
      </c>
      <c r="E301" s="97">
        <f>C301/D301</f>
        <v/>
      </c>
      <c r="G301" s="602" t="n">
        <v>0</v>
      </c>
      <c r="H301" s="81" t="n">
        <v>0</v>
      </c>
      <c r="I301" s="587" t="n"/>
      <c r="L301" s="588">
        <f>+H301-D301</f>
        <v/>
      </c>
      <c r="N301" s="584" t="n"/>
      <c r="P301" s="597">
        <f>Q301*R301</f>
        <v/>
      </c>
      <c r="Q301" s="116" t="n">
        <v>0</v>
      </c>
      <c r="R301" s="140" t="n">
        <v>0</v>
      </c>
      <c r="T301" s="591">
        <f>+G301-P301</f>
        <v/>
      </c>
      <c r="U301" s="592">
        <f>+H301-Q301</f>
        <v/>
      </c>
      <c r="V301" s="590" t="n"/>
    </row>
    <row r="302">
      <c r="A302" s="69" t="n"/>
      <c r="B302" s="69" t="n"/>
      <c r="C302" s="625" t="n"/>
      <c r="D302" s="97" t="n"/>
      <c r="E302" s="97" t="n"/>
      <c r="G302" s="589" t="n"/>
      <c r="H302" s="75" t="n"/>
      <c r="I302" s="587" t="n"/>
      <c r="N302" s="583" t="n"/>
      <c r="P302" s="75" t="n"/>
      <c r="Q302" s="75" t="n"/>
      <c r="R302" s="140" t="n"/>
      <c r="U302" s="592" t="n"/>
    </row>
    <row r="303">
      <c r="A303" s="69" t="n">
        <v>70500056</v>
      </c>
      <c r="B303" s="69" t="inlineStr">
        <is>
          <t>Junior Annual Membership</t>
        </is>
      </c>
      <c r="C303" s="643" t="n">
        <v>0</v>
      </c>
      <c r="D303" s="169" t="n">
        <v>0</v>
      </c>
      <c r="E303" s="97">
        <f>C303/D303</f>
        <v/>
      </c>
      <c r="G303" s="602" t="n">
        <v>0</v>
      </c>
      <c r="H303" s="81" t="n">
        <v>0</v>
      </c>
      <c r="I303" s="587" t="n"/>
      <c r="N303" s="583" t="n"/>
      <c r="P303" s="116">
        <f>Q303*R303</f>
        <v/>
      </c>
      <c r="Q303" s="116" t="n">
        <v>0</v>
      </c>
      <c r="R303" s="140" t="n">
        <v>0</v>
      </c>
      <c r="T303" s="591">
        <f>+G303-P303</f>
        <v/>
      </c>
      <c r="U303" s="592">
        <f>+H303-Q303</f>
        <v/>
      </c>
      <c r="V303" s="590" t="n"/>
    </row>
    <row r="304" ht="15.15" customHeight="1" s="275">
      <c r="A304" s="69" t="n"/>
      <c r="B304" s="69" t="n"/>
      <c r="C304" s="625" t="n"/>
      <c r="D304" s="97" t="n"/>
      <c r="E304" s="97" t="n"/>
      <c r="G304" s="589" t="n"/>
      <c r="H304" s="75" t="n"/>
      <c r="I304" s="587" t="n"/>
      <c r="K304" s="591" t="n"/>
      <c r="N304" s="583" t="n"/>
      <c r="P304" s="75" t="n"/>
      <c r="Q304" s="75" t="n"/>
      <c r="R304" s="140" t="n"/>
      <c r="U304" s="592" t="n"/>
    </row>
    <row r="305" ht="18" customHeight="1" s="275">
      <c r="A305" s="69" t="n">
        <v>70500011</v>
      </c>
      <c r="B305" s="73" t="inlineStr">
        <is>
          <t>GF TTOO Credito</t>
        </is>
      </c>
      <c r="C305" s="586" t="n">
        <v>12978.51</v>
      </c>
      <c r="D305" s="97" t="n">
        <v>267</v>
      </c>
      <c r="E305" s="98">
        <f>C305/D305</f>
        <v/>
      </c>
      <c r="F305" s="204">
        <f>+C305/(C305+C306)</f>
        <v/>
      </c>
      <c r="G305" s="589">
        <f>+'[2]Rep Wing'!BT142</f>
        <v/>
      </c>
      <c r="H305" s="75">
        <f>+'[2]Rep Wing'!BS142</f>
        <v/>
      </c>
      <c r="I305" s="587">
        <f>G305/H305</f>
        <v/>
      </c>
      <c r="J305" s="204">
        <f>+G305/(G305+G306)</f>
        <v/>
      </c>
      <c r="K305" s="591" t="n"/>
      <c r="L305" s="660">
        <f>+H305-D305</f>
        <v/>
      </c>
      <c r="M305" s="208" t="n"/>
      <c r="N305" s="661">
        <f>+I305-E305</f>
        <v/>
      </c>
      <c r="P305" s="589">
        <f>Q305*R305</f>
        <v/>
      </c>
      <c r="Q305" s="75" t="n">
        <v>259</v>
      </c>
      <c r="R305" s="140" t="n">
        <v>52.08</v>
      </c>
      <c r="S305" s="176">
        <f>+P305/(P305+P306)</f>
        <v/>
      </c>
      <c r="T305" s="591">
        <f>+G305-P305</f>
        <v/>
      </c>
      <c r="U305" s="588">
        <f>+H305-Q305</f>
        <v/>
      </c>
      <c r="V305" s="591">
        <f>+I305-R305</f>
        <v/>
      </c>
    </row>
    <row r="306" ht="18.75" customHeight="1" s="275">
      <c r="A306" s="69" t="n">
        <v>70500011</v>
      </c>
      <c r="B306" s="73" t="inlineStr">
        <is>
          <t>GF TTOO Prepay</t>
        </is>
      </c>
      <c r="C306" s="586" t="n">
        <v>26466.12</v>
      </c>
      <c r="D306" s="97" t="n">
        <v>447</v>
      </c>
      <c r="E306" s="98">
        <f>C306/D306</f>
        <v/>
      </c>
      <c r="F306" s="205">
        <f>+C306/(C306+C305)</f>
        <v/>
      </c>
      <c r="G306" s="589">
        <f>+'[2]Rep Wing'!BT143</f>
        <v/>
      </c>
      <c r="H306" s="75">
        <f>+'[2]Rep Wing'!BS143</f>
        <v/>
      </c>
      <c r="I306" s="587">
        <f>G306/H306</f>
        <v/>
      </c>
      <c r="J306" s="205">
        <f>+G306/(G306+G305)</f>
        <v/>
      </c>
      <c r="K306" s="591" t="n"/>
      <c r="L306" s="662">
        <f>+H306-D306</f>
        <v/>
      </c>
      <c r="M306" s="211" t="n"/>
      <c r="N306" s="663">
        <f>+I306-E306</f>
        <v/>
      </c>
      <c r="P306" s="589">
        <f>Q306*R306</f>
        <v/>
      </c>
      <c r="Q306" s="75" t="n">
        <v>433</v>
      </c>
      <c r="R306" s="140" t="n">
        <v>64.14</v>
      </c>
      <c r="S306" s="177">
        <f>+P306/(P306+P305)</f>
        <v/>
      </c>
      <c r="T306" s="590">
        <f>+G306-P306</f>
        <v/>
      </c>
      <c r="U306" s="590">
        <f>+H306-Q306</f>
        <v/>
      </c>
      <c r="V306" s="590">
        <f>+I306-R306</f>
        <v/>
      </c>
    </row>
    <row r="307">
      <c r="A307" s="69" t="n">
        <v>70500011</v>
      </c>
      <c r="B307" s="69" t="inlineStr">
        <is>
          <t>Buggy TOO Credito</t>
        </is>
      </c>
      <c r="C307" s="586" t="n">
        <v>4223.14</v>
      </c>
      <c r="D307" s="97" t="n">
        <v>146</v>
      </c>
      <c r="E307" s="98">
        <f>C307/D307</f>
        <v/>
      </c>
      <c r="G307" s="589">
        <f>+'[2]Rep Wing'!BT154</f>
        <v/>
      </c>
      <c r="H307" s="75">
        <f>+'[2]Rep Wing'!BS154</f>
        <v/>
      </c>
      <c r="I307" s="587">
        <f>G307/H307</f>
        <v/>
      </c>
      <c r="L307" s="592">
        <f>+H307-D307</f>
        <v/>
      </c>
      <c r="N307" s="584">
        <f>+I307-E307</f>
        <v/>
      </c>
      <c r="P307" s="589">
        <f>Q307*R307</f>
        <v/>
      </c>
      <c r="Q307" s="75" t="n">
        <v>141</v>
      </c>
      <c r="R307" s="140" t="n">
        <v>33.04</v>
      </c>
      <c r="T307" s="591">
        <f>+G307-P307</f>
        <v/>
      </c>
      <c r="U307" s="592">
        <f>+H307-Q307</f>
        <v/>
      </c>
      <c r="V307" s="590">
        <f>+I307-R307</f>
        <v/>
      </c>
    </row>
    <row r="308">
      <c r="A308" s="69" t="n">
        <v>70500011</v>
      </c>
      <c r="B308" s="69" t="inlineStr">
        <is>
          <t>Abonos Tour Oper.</t>
        </is>
      </c>
      <c r="C308" s="586" t="n">
        <v>0</v>
      </c>
      <c r="D308" s="97" t="n">
        <v>0</v>
      </c>
      <c r="E308" s="98" t="n"/>
      <c r="G308" s="589" t="n"/>
      <c r="H308" s="75" t="n"/>
      <c r="I308" s="587" t="n"/>
      <c r="L308" s="592">
        <f>+H308-D308</f>
        <v/>
      </c>
      <c r="N308" s="584" t="n"/>
      <c r="P308" s="589">
        <f>Q308*R308</f>
        <v/>
      </c>
      <c r="Q308" s="75" t="n">
        <v>0</v>
      </c>
      <c r="R308" s="140" t="n">
        <v>0</v>
      </c>
      <c r="T308" s="590">
        <f>+G308-P308</f>
        <v/>
      </c>
      <c r="U308" s="592">
        <f>+H308-Q308</f>
        <v/>
      </c>
      <c r="V308" s="591" t="n"/>
    </row>
    <row r="309">
      <c r="A309" s="69" t="n">
        <v>70500011</v>
      </c>
      <c r="B309" s="69" t="inlineStr">
        <is>
          <t>GITO</t>
        </is>
      </c>
      <c r="C309" s="586" t="n">
        <v>0</v>
      </c>
      <c r="D309" s="97" t="n">
        <v>10</v>
      </c>
      <c r="E309" s="98">
        <f>C309/D309</f>
        <v/>
      </c>
      <c r="G309" s="589">
        <f>+'[2]Rep Wing'!BT158</f>
        <v/>
      </c>
      <c r="H309" s="75">
        <f>+'[2]Rep Wing'!BS158</f>
        <v/>
      </c>
      <c r="I309" s="587" t="n"/>
      <c r="L309" s="592">
        <f>+H309-D309</f>
        <v/>
      </c>
      <c r="N309" s="584">
        <f>+I309-E309</f>
        <v/>
      </c>
      <c r="P309" s="589">
        <f>Q309*R309</f>
        <v/>
      </c>
      <c r="Q309" s="75" t="n">
        <v>0</v>
      </c>
      <c r="R309" s="140" t="n">
        <v>0</v>
      </c>
      <c r="U309" s="592" t="n"/>
    </row>
    <row r="310">
      <c r="A310" s="69" t="n">
        <v>70500011</v>
      </c>
      <c r="B310" s="69" t="inlineStr">
        <is>
          <t>Paquetes</t>
        </is>
      </c>
      <c r="C310" s="586" t="n">
        <v>0</v>
      </c>
      <c r="D310" s="97" t="n">
        <v>0</v>
      </c>
      <c r="E310" s="98" t="n"/>
      <c r="G310" s="589" t="n"/>
      <c r="H310" s="75" t="n"/>
      <c r="I310" s="587" t="n"/>
      <c r="K310" s="591" t="n"/>
      <c r="N310" s="583" t="n"/>
      <c r="P310" s="589">
        <f>Q310*R310</f>
        <v/>
      </c>
      <c r="Q310" s="75" t="n">
        <v>0</v>
      </c>
      <c r="R310" s="140" t="n">
        <v>0</v>
      </c>
      <c r="T310" s="591">
        <f>+G310-P310</f>
        <v/>
      </c>
      <c r="U310" s="592" t="n"/>
      <c r="V310" s="591" t="n"/>
    </row>
    <row r="311">
      <c r="A311" s="69" t="n"/>
      <c r="B311" s="69" t="n"/>
      <c r="C311" s="632">
        <f>SUM(C305:C310)</f>
        <v/>
      </c>
      <c r="D311" s="156">
        <f>SUM(D305:D310)</f>
        <v/>
      </c>
      <c r="E311" s="163" t="n"/>
      <c r="G311" s="602">
        <f>SUM(G305:G310)</f>
        <v/>
      </c>
      <c r="H311" s="81">
        <f>SUM(H305:H310)</f>
        <v/>
      </c>
      <c r="I311" s="587">
        <f>+G311/H311</f>
        <v/>
      </c>
      <c r="N311" s="583" t="n"/>
      <c r="P311" s="597">
        <f>SUM(P305:P310)</f>
        <v/>
      </c>
      <c r="Q311" s="116">
        <f>SUM(Q305:Q310)</f>
        <v/>
      </c>
      <c r="R311" s="140" t="n"/>
      <c r="T311" s="604">
        <f>SUM(T305:T310)</f>
        <v/>
      </c>
      <c r="U311" s="588" t="n"/>
      <c r="V311" s="591" t="n"/>
    </row>
    <row r="312">
      <c r="A312" s="69" t="n"/>
      <c r="B312" s="69" t="n"/>
      <c r="C312" s="625" t="n"/>
      <c r="D312" s="97" t="n"/>
      <c r="E312" s="97" t="n"/>
      <c r="G312" s="589" t="n"/>
      <c r="H312" s="75" t="n"/>
      <c r="I312" s="587" t="n"/>
      <c r="N312" s="583" t="n"/>
      <c r="P312" s="75" t="n"/>
      <c r="Q312" s="75" t="n"/>
      <c r="R312" s="140" t="n"/>
      <c r="U312" s="592" t="n"/>
    </row>
    <row r="313">
      <c r="A313" s="69" t="n">
        <v>70500036</v>
      </c>
      <c r="B313" s="69" t="inlineStr">
        <is>
          <t>GF Temporary Membership</t>
        </is>
      </c>
      <c r="C313" s="636" t="n">
        <v>495.87</v>
      </c>
      <c r="D313" s="219" t="n">
        <v>1</v>
      </c>
      <c r="E313" s="98">
        <f>C313/D313</f>
        <v/>
      </c>
      <c r="G313" s="602">
        <f>+'[2]Rep Wing'!BT155</f>
        <v/>
      </c>
      <c r="H313" s="81">
        <f>+'[2]Rep Wing'!BS155</f>
        <v/>
      </c>
      <c r="I313" s="587">
        <f>G313/H313</f>
        <v/>
      </c>
      <c r="L313" s="592">
        <f>+H313-D313</f>
        <v/>
      </c>
      <c r="N313" s="584">
        <f>+I313-E313</f>
        <v/>
      </c>
      <c r="P313" s="597">
        <f>Q313*R313</f>
        <v/>
      </c>
      <c r="Q313" s="116" t="n">
        <v>1</v>
      </c>
      <c r="R313" s="140" t="n">
        <v>520.7</v>
      </c>
      <c r="T313" s="591">
        <f>+G313-P313</f>
        <v/>
      </c>
      <c r="U313" s="592">
        <f>+H313-Q313</f>
        <v/>
      </c>
      <c r="V313" s="591">
        <f>+I313-R313</f>
        <v/>
      </c>
    </row>
    <row r="314">
      <c r="A314" s="69" t="n"/>
      <c r="B314" s="69" t="n"/>
      <c r="C314" s="589" t="n"/>
      <c r="D314" s="75" t="n"/>
      <c r="E314" s="75" t="n"/>
      <c r="G314" s="589" t="n"/>
      <c r="H314" s="75" t="n"/>
      <c r="I314" s="587" t="n"/>
      <c r="N314" s="583" t="n"/>
      <c r="P314" s="75" t="n"/>
      <c r="Q314" s="75" t="n"/>
      <c r="R314" s="75" t="n"/>
      <c r="U314" s="592" t="n"/>
    </row>
    <row r="315">
      <c r="A315" s="69" t="n"/>
      <c r="B315" s="69" t="n"/>
      <c r="C315" s="589" t="n"/>
      <c r="D315" s="75" t="n"/>
      <c r="E315" s="75" t="n"/>
      <c r="G315" s="75" t="n"/>
      <c r="H315" s="75" t="n"/>
      <c r="I315" s="587" t="n"/>
      <c r="N315" s="583" t="n"/>
      <c r="P315" s="75" t="n"/>
      <c r="Q315" s="75" t="n"/>
      <c r="R315" s="75" t="n"/>
      <c r="U315" s="592" t="n"/>
    </row>
    <row r="316">
      <c r="A316" s="69" t="n"/>
      <c r="B316" s="69" t="inlineStr">
        <is>
          <t>GREEN FEES ONLY 2025</t>
        </is>
      </c>
      <c r="C316" s="637">
        <f>SUM(C306,C305,C299,C294,C292,C288,C287)</f>
        <v/>
      </c>
      <c r="D316" s="165">
        <f>SUM(D306,D305,D299,D294,D292,D288,D287)</f>
        <v/>
      </c>
      <c r="E316" s="122" t="n"/>
      <c r="G316" s="637">
        <f>SUM(G306,G305,G299,G294,G292,G288,G287)</f>
        <v/>
      </c>
      <c r="H316" s="165">
        <f>SUM(H306,H305,H299,H294,H292,H287,H288)</f>
        <v/>
      </c>
      <c r="I316" s="587">
        <f>+G316/H316</f>
        <v/>
      </c>
      <c r="J316" s="85" t="n"/>
      <c r="K316" s="85" t="n"/>
      <c r="L316" s="638">
        <f>+H316-D316</f>
        <v/>
      </c>
      <c r="N316" s="639">
        <f>+I316-E316</f>
        <v/>
      </c>
      <c r="P316" s="640">
        <f>SUM(P287,P288,P292,P294,P295,P296,P299,P305,P306)</f>
        <v/>
      </c>
      <c r="Q316" s="187">
        <f>SUM(Q287,Q288,Q292,Q294,Q295,Q296,Q305,Q306,Q299)</f>
        <v/>
      </c>
      <c r="R316" s="75" t="n"/>
      <c r="T316" s="641">
        <f>+G316-P316</f>
        <v/>
      </c>
      <c r="U316" s="588" t="n"/>
      <c r="V316" s="591" t="n"/>
    </row>
    <row r="317">
      <c r="A317" s="69" t="n"/>
      <c r="B317" s="69" t="n"/>
      <c r="C317" s="586" t="n"/>
      <c r="D317" s="90" t="n"/>
      <c r="E317" s="140" t="n"/>
      <c r="G317" s="586" t="n"/>
      <c r="H317" s="90" t="n"/>
      <c r="I317" s="587" t="n"/>
      <c r="N317" s="583" t="n"/>
      <c r="P317" s="75" t="n"/>
      <c r="Q317" s="75" t="n"/>
      <c r="R317" s="75" t="n"/>
      <c r="U317" s="592" t="n"/>
    </row>
    <row r="318" ht="15.15" customHeight="1" s="275">
      <c r="A318" s="69" t="n">
        <v>70500023</v>
      </c>
      <c r="B318" s="69" t="inlineStr">
        <is>
          <t>Buggies Visitor 18 H</t>
        </is>
      </c>
      <c r="C318" s="586" t="n">
        <v>6181.82</v>
      </c>
      <c r="D318" s="90" t="n">
        <v>188</v>
      </c>
      <c r="E318" s="140">
        <f>C318/D318</f>
        <v/>
      </c>
      <c r="G318" s="586">
        <f>+'[2]Rep Wing'!BT99</f>
        <v/>
      </c>
      <c r="H318" s="90">
        <f>+'[2]Rep Wing'!BS99</f>
        <v/>
      </c>
      <c r="I318" s="587">
        <f>G318/H318</f>
        <v/>
      </c>
      <c r="L318" s="592">
        <f>+H318-D318</f>
        <v/>
      </c>
      <c r="N318" s="584">
        <f>+I318-E318</f>
        <v/>
      </c>
      <c r="P318" s="589">
        <f>Q318*R318</f>
        <v/>
      </c>
      <c r="Q318" s="75" t="n">
        <v>188</v>
      </c>
      <c r="R318" s="223" t="n">
        <v>37.19</v>
      </c>
      <c r="T318" s="591">
        <f>+G318-P318</f>
        <v/>
      </c>
      <c r="U318" s="592">
        <f>+H318-Q318</f>
        <v/>
      </c>
      <c r="V318" s="590">
        <f>+I318-R318</f>
        <v/>
      </c>
    </row>
    <row r="319">
      <c r="A319" s="69" t="n">
        <v>70500023</v>
      </c>
      <c r="B319" s="69" t="inlineStr">
        <is>
          <t>Buggies Member 18 H</t>
        </is>
      </c>
      <c r="C319" s="586" t="n">
        <v>2318.18</v>
      </c>
      <c r="D319" s="90" t="n">
        <v>131</v>
      </c>
      <c r="E319" s="140">
        <f>C319/D319</f>
        <v/>
      </c>
      <c r="G319" s="586">
        <f>+'[2]Rep Wing'!BT100</f>
        <v/>
      </c>
      <c r="H319" s="90">
        <f>+'[2]Rep Wing'!BS100</f>
        <v/>
      </c>
      <c r="I319" s="587">
        <f>G319/H319</f>
        <v/>
      </c>
      <c r="L319" s="670">
        <f>+H319-D319</f>
        <v/>
      </c>
      <c r="N319" s="593">
        <f>+I319-E319</f>
        <v/>
      </c>
      <c r="P319" s="589">
        <f>Q319*R319</f>
        <v/>
      </c>
      <c r="Q319" s="75" t="n">
        <v>131</v>
      </c>
      <c r="R319" s="140" t="n">
        <v>17.6960305343511</v>
      </c>
      <c r="T319" s="591">
        <f>+G319-P319</f>
        <v/>
      </c>
      <c r="U319" s="592">
        <f>+H319-Q319</f>
        <v/>
      </c>
      <c r="V319" s="590">
        <f>+I319-R319</f>
        <v/>
      </c>
    </row>
    <row r="320" ht="15.15" customHeight="1" s="275">
      <c r="A320" s="69" t="n">
        <v>70500023</v>
      </c>
      <c r="B320" s="69" t="inlineStr">
        <is>
          <t>Buggy Other (9 holes, Society, Individual)</t>
        </is>
      </c>
      <c r="C320" s="586" t="n">
        <v>2717.34</v>
      </c>
      <c r="D320" s="90" t="n">
        <v>387</v>
      </c>
      <c r="E320" s="140">
        <f>C320/D320</f>
        <v/>
      </c>
      <c r="G320" s="586">
        <f>+'[2]Rep Wing'!BT101+'[2]Rep Wing'!BT102+'[2]Rep Wing'!BT103+'[2]Rep Wing'!BT104+'[2]Rep Wing'!BT106+'[2]Rep Wing'!BT107+'[2]Rep Wing'!BT108</f>
        <v/>
      </c>
      <c r="H320" s="90">
        <f>+'[2]Rep Wing'!BS101+'[2]Rep Wing'!BS102+'[2]Rep Wing'!BS103+'[2]Rep Wing'!BS104+'[2]Rep Wing'!BS106+'[2]Rep Wing'!BS107+'[2]Rep Wing'!BS107+'[2]Rep Wing'!BS108</f>
        <v/>
      </c>
      <c r="I320" s="587">
        <f>G320/H320</f>
        <v/>
      </c>
      <c r="L320" s="671">
        <f>+H320-D320</f>
        <v/>
      </c>
      <c r="N320" s="584">
        <f>+I320-E320</f>
        <v/>
      </c>
      <c r="P320" s="589">
        <f>Q320*R320</f>
        <v/>
      </c>
      <c r="Q320" s="75" t="n">
        <v>387</v>
      </c>
      <c r="R320" s="140" t="n">
        <v>7.0215503875969</v>
      </c>
      <c r="T320" s="590">
        <f>+G320-P320</f>
        <v/>
      </c>
      <c r="U320" s="588">
        <f>+H320-Q320</f>
        <v/>
      </c>
      <c r="V320" s="591">
        <f>+I320-R320</f>
        <v/>
      </c>
    </row>
    <row r="321">
      <c r="A321" s="69" t="n">
        <v>70500023</v>
      </c>
      <c r="B321" s="69" t="inlineStr">
        <is>
          <t>Members Monthly Pass</t>
        </is>
      </c>
      <c r="C321" s="586" t="n">
        <v>132.23</v>
      </c>
      <c r="D321" s="90" t="n">
        <v>4</v>
      </c>
      <c r="E321" s="140">
        <f>C321/D321</f>
        <v/>
      </c>
      <c r="G321" s="586">
        <f>+'[2]Rep Wing'!BT114</f>
        <v/>
      </c>
      <c r="H321" s="90">
        <f>+'[2]Rep Wing'!BS114</f>
        <v/>
      </c>
      <c r="I321" s="587">
        <f>G321/H321</f>
        <v/>
      </c>
      <c r="N321" s="583" t="n"/>
      <c r="P321" s="589">
        <f>Q321*R321</f>
        <v/>
      </c>
      <c r="Q321" s="75" t="n">
        <v>4</v>
      </c>
      <c r="R321" s="140" t="n">
        <v>33.0575</v>
      </c>
      <c r="T321" s="590">
        <f>+G321-P321</f>
        <v/>
      </c>
      <c r="U321" s="588" t="n"/>
      <c r="V321" s="590" t="n"/>
    </row>
    <row r="322">
      <c r="A322" s="69" t="n"/>
      <c r="B322" s="69" t="n"/>
      <c r="C322" s="642">
        <f>SUM(C318:C321)</f>
        <v/>
      </c>
      <c r="D322" s="167">
        <f>SUM(D318:D321)</f>
        <v/>
      </c>
      <c r="E322" s="140" t="n"/>
      <c r="G322" s="602">
        <f>SUM(G318:G321)</f>
        <v/>
      </c>
      <c r="H322" s="81">
        <f>SUM(H318:H321)</f>
        <v/>
      </c>
      <c r="I322" s="587" t="n"/>
      <c r="K322" s="591" t="n"/>
      <c r="N322" s="583" t="n"/>
      <c r="P322" s="597">
        <f>SUM(P318:P321)</f>
        <v/>
      </c>
      <c r="Q322" s="116">
        <f>SUM(Q318:Q321)</f>
        <v/>
      </c>
      <c r="R322" s="140" t="n"/>
      <c r="T322" s="604">
        <f>SUM(T318:T321)</f>
        <v/>
      </c>
      <c r="U322" s="588" t="n"/>
      <c r="V322" s="591" t="n"/>
    </row>
    <row r="323">
      <c r="A323" s="69" t="n"/>
      <c r="B323" s="69" t="n"/>
      <c r="C323" s="586" t="n"/>
      <c r="D323" s="90" t="n"/>
      <c r="E323" s="140" t="n"/>
      <c r="G323" s="586" t="n"/>
      <c r="H323" s="90" t="n"/>
      <c r="I323" s="587" t="n"/>
      <c r="N323" s="583" t="n"/>
      <c r="P323" s="589" t="n"/>
      <c r="Q323" s="75" t="n"/>
      <c r="R323" s="75" t="n"/>
      <c r="U323" s="592" t="n"/>
    </row>
    <row r="324">
      <c r="A324" s="92" t="n">
        <v>70500015</v>
      </c>
      <c r="B324" s="69" t="inlineStr">
        <is>
          <t>Trolleys (Direct + Members)</t>
        </is>
      </c>
      <c r="C324" s="224" t="n">
        <v>686.78</v>
      </c>
      <c r="D324" s="169" t="n">
        <v>91</v>
      </c>
      <c r="E324" s="140">
        <f>C324/D324</f>
        <v/>
      </c>
      <c r="G324" s="602">
        <f>+'[2]Rep Wing'!BT151</f>
        <v/>
      </c>
      <c r="H324" s="81">
        <f>+'[2]Rep Wing'!BS151</f>
        <v/>
      </c>
      <c r="I324" s="587">
        <f>G324/H324</f>
        <v/>
      </c>
      <c r="L324" s="592">
        <f>+H324-D324</f>
        <v/>
      </c>
      <c r="N324" s="584">
        <f>+I324-E324</f>
        <v/>
      </c>
      <c r="P324" s="597">
        <f>Q324*R324</f>
        <v/>
      </c>
      <c r="Q324" s="116" t="n">
        <v>88</v>
      </c>
      <c r="R324" s="75" t="n">
        <v>7.55</v>
      </c>
      <c r="T324" s="604">
        <f>+G324-P324</f>
        <v/>
      </c>
      <c r="U324" s="592">
        <f>+H324-Q324</f>
        <v/>
      </c>
      <c r="V324" s="591">
        <f>+I324-R324</f>
        <v/>
      </c>
    </row>
    <row r="325">
      <c r="A325" s="92" t="n"/>
      <c r="B325" s="69" t="n"/>
      <c r="C325" s="75" t="n"/>
      <c r="D325" s="75" t="n"/>
      <c r="E325" s="75" t="n"/>
      <c r="G325" s="619" t="n"/>
      <c r="H325" s="75" t="n"/>
      <c r="I325" s="587" t="n"/>
      <c r="P325" s="75" t="n"/>
      <c r="Q325" s="75" t="n"/>
      <c r="R325" s="75" t="n"/>
      <c r="U325" s="592" t="n"/>
    </row>
    <row r="326">
      <c r="A326" s="92" t="n"/>
      <c r="B326" s="69" t="n"/>
      <c r="C326" s="75" t="n"/>
      <c r="D326" s="75" t="n"/>
      <c r="E326" s="75" t="n"/>
      <c r="G326" s="619" t="n"/>
      <c r="H326" s="75" t="n"/>
      <c r="I326" s="587" t="n"/>
      <c r="P326" s="75" t="n"/>
      <c r="Q326" s="75" t="n"/>
      <c r="R326" s="75" t="n"/>
      <c r="U326" s="592" t="n"/>
    </row>
    <row r="327">
      <c r="A327" s="92" t="n"/>
      <c r="B327" s="69" t="inlineStr">
        <is>
          <t>TOTAL - ACTUAL GF + BUGGIES</t>
        </is>
      </c>
      <c r="C327" s="640">
        <f>SUM(C322,C316,C307)</f>
        <v/>
      </c>
      <c r="D327" s="75" t="n"/>
      <c r="E327" s="75" t="n"/>
      <c r="G327" s="602">
        <f>SUM(G307,G316,G322)</f>
        <v/>
      </c>
      <c r="H327" s="94">
        <f>SUM(H322,H316,H307)</f>
        <v/>
      </c>
      <c r="I327" s="587">
        <f>+G327/H327</f>
        <v/>
      </c>
      <c r="P327" s="640">
        <f>SUM(P322,P316,P307)</f>
        <v/>
      </c>
      <c r="Q327" s="94">
        <f>SUM(Q322,Q316,Q307)</f>
        <v/>
      </c>
      <c r="R327" s="75" t="n"/>
      <c r="T327" s="604">
        <f>+G327-P327</f>
        <v/>
      </c>
      <c r="U327" s="592" t="n"/>
      <c r="V327" s="590" t="n"/>
    </row>
    <row r="328">
      <c r="A328" s="3" t="n"/>
      <c r="B328" s="69" t="n"/>
      <c r="C328" s="75" t="n"/>
      <c r="D328" s="75" t="n"/>
      <c r="E328" s="75" t="n"/>
      <c r="G328" s="586" t="n"/>
      <c r="H328" s="75" t="n"/>
      <c r="I328" s="122" t="n"/>
      <c r="P328" s="75" t="n"/>
      <c r="Q328" s="75" t="n"/>
      <c r="R328" s="75" t="n"/>
      <c r="U328" s="592" t="n"/>
    </row>
    <row r="329" ht="15.15" customHeight="1" s="275">
      <c r="A329" s="3" t="n"/>
      <c r="B329" s="69" t="inlineStr">
        <is>
          <t>TOTAL</t>
        </is>
      </c>
      <c r="C329" s="640">
        <f>SUM(C324,C322,C313,C311,C301,C299,C297,C290)</f>
        <v/>
      </c>
      <c r="D329" s="75" t="n"/>
      <c r="E329" s="75" t="n"/>
      <c r="G329" s="622">
        <f>SUM(G290,G297,G299,G301,G303,G311,G313,G322,G324)</f>
        <v/>
      </c>
      <c r="H329" s="75" t="n"/>
      <c r="I329" s="75" t="n"/>
      <c r="J329" s="584" t="n"/>
      <c r="K329" s="591" t="n"/>
      <c r="P329" s="640">
        <f>SUM(P290,P297,P299,P301,P303,P311,P313,P322,P324)</f>
        <v/>
      </c>
      <c r="Q329" s="75" t="n"/>
      <c r="R329" s="75" t="n"/>
      <c r="T329" s="624">
        <f>+G329-P329</f>
        <v/>
      </c>
      <c r="U329" s="592" t="n"/>
      <c r="V329" s="591" t="n"/>
    </row>
    <row r="330" ht="15.15" customHeight="1" s="275"/>
    <row r="331"/>
    <row r="332"/>
    <row r="333" ht="15.15" customHeight="1" s="275"/>
    <row r="334" ht="26.55" customHeight="1" s="275">
      <c r="A334" s="573" t="inlineStr">
        <is>
          <t>JULY 2025</t>
        </is>
      </c>
      <c r="B334" s="574" t="n"/>
      <c r="C334" s="575" t="inlineStr">
        <is>
          <t>ACTUAL YTD JULY 2024</t>
        </is>
      </c>
      <c r="D334" s="576" t="n"/>
      <c r="E334" s="577" t="n"/>
      <c r="F334" s="61" t="n"/>
      <c r="G334" s="578" t="inlineStr">
        <is>
          <t>ACTUAL YTD JULY 2025</t>
        </is>
      </c>
      <c r="H334" s="576" t="n"/>
      <c r="I334" s="577" t="n"/>
      <c r="J334" s="100" t="n"/>
      <c r="K334" s="100" t="n"/>
      <c r="L334" s="100" t="n"/>
      <c r="M334" s="100" t="n"/>
      <c r="N334" s="100" t="n"/>
      <c r="O334" s="101" t="n"/>
      <c r="P334" s="579" t="inlineStr">
        <is>
          <t>BUDGET 2025</t>
        </is>
      </c>
      <c r="Q334" s="576" t="n"/>
      <c r="R334" s="577" t="n"/>
      <c r="S334" s="100" t="n"/>
    </row>
    <row r="335" ht="69" customHeight="1" s="275">
      <c r="A335" s="64" t="inlineStr">
        <is>
          <t xml:space="preserve">GREEN FEE INCOME </t>
        </is>
      </c>
      <c r="C335" s="65" t="inlineStr">
        <is>
          <t>REP win</t>
        </is>
      </c>
      <c r="D335" s="66" t="inlineStr">
        <is>
          <t>Number of rounds/items sold/rented MTD JULY</t>
        </is>
      </c>
      <c r="E335" s="66" t="inlineStr">
        <is>
          <t>Average price</t>
        </is>
      </c>
      <c r="G335" s="67" t="inlineStr">
        <is>
          <t>REP win</t>
        </is>
      </c>
      <c r="H335" s="68" t="inlineStr">
        <is>
          <t>Number of rounds/items sold/rented MTD JULY</t>
        </is>
      </c>
      <c r="I335" s="68" t="inlineStr">
        <is>
          <t>Average price</t>
        </is>
      </c>
      <c r="K335" s="14" t="inlineStr">
        <is>
          <t>SMART PANEL</t>
        </is>
      </c>
      <c r="L335" s="103" t="inlineStr">
        <is>
          <t>Increase/ decrease in number of rounds sold 25 v 24</t>
        </is>
      </c>
      <c r="M335" s="14" t="n"/>
      <c r="N335" s="103" t="inlineStr">
        <is>
          <t>Actual Rate Incr/Decr</t>
        </is>
      </c>
      <c r="O335" s="101" t="n"/>
      <c r="P335" s="104" t="inlineStr">
        <is>
          <t>BUDGET 2025</t>
        </is>
      </c>
      <c r="Q335" s="126" t="inlineStr">
        <is>
          <t>Number of rounds/items sold/rented MTD JULY</t>
        </is>
      </c>
      <c r="R335" s="126" t="inlineStr">
        <is>
          <t>Average price</t>
        </is>
      </c>
      <c r="S335" s="14" t="n"/>
      <c r="T335" s="127" t="inlineStr">
        <is>
          <t>Overall Income</t>
        </is>
      </c>
      <c r="U335" s="127" t="inlineStr">
        <is>
          <t>Number of rounds/items sold/rented MTD JULY</t>
        </is>
      </c>
      <c r="V335" s="103" t="inlineStr">
        <is>
          <t>Budget Rate Incr/Decr</t>
        </is>
      </c>
    </row>
    <row r="336" ht="21" customHeight="1" s="275">
      <c r="A336" s="3" t="n"/>
      <c r="B336" s="69" t="n"/>
      <c r="C336" s="580" t="n">
        <v>45504</v>
      </c>
      <c r="E336" s="71" t="inlineStr">
        <is>
          <t>Euros</t>
        </is>
      </c>
      <c r="G336" s="581" t="n">
        <v>45869</v>
      </c>
      <c r="I336" s="105" t="inlineStr">
        <is>
          <t>Euros</t>
        </is>
      </c>
      <c r="J336" s="106" t="n"/>
      <c r="K336" s="106" t="n"/>
      <c r="M336" s="106" t="n"/>
      <c r="N336" s="107" t="inlineStr">
        <is>
          <t>Euros</t>
        </is>
      </c>
      <c r="O336" s="101" t="n"/>
      <c r="P336" s="582" t="n">
        <v>45869</v>
      </c>
      <c r="R336" s="128" t="inlineStr">
        <is>
          <t>Euros</t>
        </is>
      </c>
      <c r="S336" s="106" t="n"/>
      <c r="T336" s="129" t="n"/>
      <c r="U336" s="130" t="inlineStr">
        <is>
          <t>Diff</t>
        </is>
      </c>
      <c r="V336" s="107" t="inlineStr">
        <is>
          <t>Euros</t>
        </is>
      </c>
    </row>
    <row r="337">
      <c r="A337" s="69" t="n"/>
      <c r="B337" s="69" t="n"/>
    </row>
    <row r="338">
      <c r="A338" s="69" t="n"/>
      <c r="B338" s="69" t="n"/>
      <c r="N338" s="583" t="n"/>
    </row>
    <row r="339">
      <c r="A339" s="69" t="n">
        <v>70500007</v>
      </c>
      <c r="B339" s="73" t="inlineStr">
        <is>
          <t>GF Shareholder Guests</t>
        </is>
      </c>
      <c r="C339" s="586" t="n">
        <v>4284.3</v>
      </c>
      <c r="D339" s="90" t="n">
        <v>108</v>
      </c>
      <c r="E339" s="98">
        <f>C339/D339</f>
        <v/>
      </c>
      <c r="G339" s="586">
        <f>+'[2]Rep Wing'!CF84</f>
        <v/>
      </c>
      <c r="H339" s="75">
        <f>+'[2]Rep Wing'!CE84</f>
        <v/>
      </c>
      <c r="I339" s="587">
        <f>G339/H339</f>
        <v/>
      </c>
      <c r="L339" s="588">
        <f>+H339-D339</f>
        <v/>
      </c>
      <c r="M339" s="216" t="n"/>
      <c r="N339" s="593">
        <f>+I339-E339</f>
        <v/>
      </c>
      <c r="P339" s="589">
        <f>Q339*R339</f>
        <v/>
      </c>
      <c r="Q339" s="75" t="n">
        <v>103</v>
      </c>
      <c r="R339" s="140" t="n">
        <v>44.14</v>
      </c>
      <c r="T339" s="590">
        <f>+G339-P339</f>
        <v/>
      </c>
      <c r="U339" s="588">
        <f>+H339-Q339</f>
        <v/>
      </c>
      <c r="V339" s="590">
        <f>+I339-R339</f>
        <v/>
      </c>
    </row>
    <row r="340">
      <c r="A340" s="69" t="n">
        <v>70500007</v>
      </c>
      <c r="B340" s="73" t="inlineStr">
        <is>
          <t>GF Shareholder Guest ticket</t>
        </is>
      </c>
      <c r="C340" s="586" t="n">
        <v>892.5599999999999</v>
      </c>
      <c r="D340" s="90" t="n">
        <v>27</v>
      </c>
      <c r="E340" s="98">
        <f>C340/D340</f>
        <v/>
      </c>
      <c r="G340" s="586">
        <f>+'[2]Rep Wing'!CF85</f>
        <v/>
      </c>
      <c r="H340" s="75">
        <f>+'[2]Rep Wing'!CE85</f>
        <v/>
      </c>
      <c r="I340" s="587">
        <f>G340/H340</f>
        <v/>
      </c>
      <c r="K340" s="591" t="n"/>
      <c r="L340" s="588">
        <f>+H340-D340</f>
        <v/>
      </c>
      <c r="N340" s="584">
        <f>+I340-E340</f>
        <v/>
      </c>
      <c r="P340" s="589">
        <f>Q340*R340</f>
        <v/>
      </c>
      <c r="Q340" s="75" t="n">
        <v>26</v>
      </c>
      <c r="R340" s="140" t="n">
        <v>29.75</v>
      </c>
      <c r="T340" s="591">
        <f>+G340-P340</f>
        <v/>
      </c>
      <c r="U340" s="592">
        <f>+H340-Q340</f>
        <v/>
      </c>
      <c r="V340" s="591">
        <f>+I340-R340</f>
        <v/>
      </c>
    </row>
    <row r="341">
      <c r="A341" s="69" t="n">
        <v>70500007</v>
      </c>
      <c r="B341" s="69" t="inlineStr">
        <is>
          <t>Annual Members Green Fees</t>
        </is>
      </c>
      <c r="C341" s="586" t="n">
        <v>785.12</v>
      </c>
      <c r="D341" s="90" t="n">
        <v>110</v>
      </c>
      <c r="E341" s="98">
        <f>C341/D341</f>
        <v/>
      </c>
      <c r="G341" s="586">
        <f>+'[2]Rep Wing'!CF89</f>
        <v/>
      </c>
      <c r="H341" s="75">
        <f>+'[2]Rep Wing'!CE89</f>
        <v/>
      </c>
      <c r="I341" s="587">
        <f>+G341/H341</f>
        <v/>
      </c>
      <c r="L341" s="588">
        <f>+H341-D341</f>
        <v/>
      </c>
      <c r="N341" s="584">
        <f>+I341-E341</f>
        <v/>
      </c>
      <c r="P341" s="589">
        <f>Q341*R341</f>
        <v/>
      </c>
      <c r="Q341" s="75" t="n">
        <v>104</v>
      </c>
      <c r="R341" s="140" t="n">
        <v>7.4</v>
      </c>
      <c r="T341" s="590">
        <f>+G341-P341</f>
        <v/>
      </c>
      <c r="U341" s="588">
        <f>+H341-Q341</f>
        <v/>
      </c>
      <c r="V341" s="591" t="n"/>
    </row>
    <row r="342">
      <c r="A342" s="69" t="n"/>
      <c r="B342" s="69" t="n"/>
      <c r="C342" s="601">
        <f>SUM(C339:C341)</f>
        <v/>
      </c>
      <c r="D342" s="78">
        <f>SUM(D339:D341)</f>
        <v/>
      </c>
      <c r="E342" s="163" t="n"/>
      <c r="G342" s="596">
        <f>SUM(G339:G341)</f>
        <v/>
      </c>
      <c r="H342" s="81">
        <f>SUM(H339:H341)</f>
        <v/>
      </c>
      <c r="I342" s="595">
        <f>+G342/H342</f>
        <v/>
      </c>
      <c r="L342" s="588" t="n"/>
      <c r="N342" s="583" t="n"/>
      <c r="P342" s="597">
        <f>SUM(P339:P341)</f>
        <v/>
      </c>
      <c r="Q342" s="116">
        <f>SUM(Q339:Q341)</f>
        <v/>
      </c>
      <c r="R342" s="140" t="n"/>
      <c r="T342" s="598">
        <f>SUM(T339:T341)</f>
        <v/>
      </c>
      <c r="U342" s="599">
        <f>SUM(U339:U341)</f>
        <v/>
      </c>
      <c r="V342" s="591" t="n"/>
    </row>
    <row r="343" ht="15.15" customHeight="1" s="275">
      <c r="A343" s="69" t="n"/>
      <c r="B343" s="69" t="n"/>
      <c r="C343" s="589" t="n"/>
      <c r="D343" s="75" t="n"/>
      <c r="E343" s="97" t="n"/>
      <c r="G343" s="589" t="n"/>
      <c r="H343" s="75" t="n"/>
      <c r="I343" s="587" t="n"/>
      <c r="L343" s="588" t="n"/>
      <c r="N343" s="583" t="n"/>
      <c r="P343" s="75" t="n"/>
      <c r="Q343" s="75" t="n"/>
      <c r="R343" s="140" t="n"/>
      <c r="U343" s="592" t="n"/>
    </row>
    <row r="344" ht="16.35" customHeight="1" s="275">
      <c r="A344" s="69" t="n">
        <v>70500008</v>
      </c>
      <c r="B344" s="73" t="inlineStr">
        <is>
          <t>Green Fee Direct 18 holes</t>
        </is>
      </c>
      <c r="C344" s="586" t="n">
        <v>32706.61</v>
      </c>
      <c r="D344" s="90" t="n">
        <v>575</v>
      </c>
      <c r="E344" s="98">
        <f>C344/D344</f>
        <v/>
      </c>
      <c r="G344" s="586">
        <f>+'[2]Rep Wing'!CF146</f>
        <v/>
      </c>
      <c r="H344" s="75">
        <f>+'[2]Rep Wing'!CE146</f>
        <v/>
      </c>
      <c r="I344" s="587">
        <f>G344/H344</f>
        <v/>
      </c>
      <c r="K344" s="591" t="n"/>
      <c r="L344" s="669">
        <f>+H344-D344</f>
        <v/>
      </c>
      <c r="M344" s="214" t="n"/>
      <c r="N344" s="665">
        <f>+I344-E344</f>
        <v/>
      </c>
      <c r="P344" s="589">
        <f>Q344*R344</f>
        <v/>
      </c>
      <c r="Q344" s="75" t="n">
        <v>546</v>
      </c>
      <c r="R344" s="140" t="n">
        <v>66.75</v>
      </c>
      <c r="T344" s="657">
        <f>+G344-P344</f>
        <v/>
      </c>
      <c r="U344" s="658">
        <f>+H344-Q344</f>
        <v/>
      </c>
      <c r="V344" s="672">
        <f>+I344-R344</f>
        <v/>
      </c>
    </row>
    <row r="345">
      <c r="A345" s="69" t="n">
        <v>70500008</v>
      </c>
      <c r="B345" s="69" t="inlineStr">
        <is>
          <t>GF Courtesy</t>
        </is>
      </c>
      <c r="C345" s="586" t="n">
        <v>0</v>
      </c>
      <c r="D345" s="90" t="n">
        <v>131</v>
      </c>
      <c r="E345" s="98">
        <f>C345/D345</f>
        <v/>
      </c>
      <c r="G345" s="586" t="n">
        <v>0</v>
      </c>
      <c r="H345" s="75">
        <f>+'[2]Rep Wing'!CE149</f>
        <v/>
      </c>
      <c r="I345" s="587">
        <f>G345/H345</f>
        <v/>
      </c>
      <c r="L345" s="588">
        <f>+H345-D345</f>
        <v/>
      </c>
      <c r="N345" s="593">
        <f>+I345-E345</f>
        <v/>
      </c>
      <c r="P345" s="589">
        <f>Q345*R345</f>
        <v/>
      </c>
      <c r="Q345" s="75" t="n">
        <v>131</v>
      </c>
      <c r="R345" s="140" t="n">
        <v>0</v>
      </c>
      <c r="U345" s="592" t="n"/>
    </row>
    <row r="346">
      <c r="A346" s="69" t="n">
        <v>70500008</v>
      </c>
      <c r="B346" s="73" t="inlineStr">
        <is>
          <t>GF Society/Group/Comp</t>
        </is>
      </c>
      <c r="C346" s="586" t="n">
        <v>8152.89</v>
      </c>
      <c r="D346" s="90" t="n">
        <v>165</v>
      </c>
      <c r="E346" s="98">
        <f>C346/D346</f>
        <v/>
      </c>
      <c r="G346" s="586">
        <f>+'[2]Rep Wing'!CF150</f>
        <v/>
      </c>
      <c r="H346" s="75">
        <f>+'[2]Rep Wing'!CE150</f>
        <v/>
      </c>
      <c r="I346" s="587">
        <f>G346/H346</f>
        <v/>
      </c>
      <c r="K346" s="591" t="n"/>
      <c r="L346" s="592">
        <f>+H346-D346</f>
        <v/>
      </c>
      <c r="N346" s="584">
        <f>+I346-E346</f>
        <v/>
      </c>
      <c r="P346" s="589">
        <f>Q346*R346</f>
        <v/>
      </c>
      <c r="Q346" s="75" t="n">
        <v>156</v>
      </c>
      <c r="R346" s="140" t="n">
        <v>55.32</v>
      </c>
      <c r="T346" s="591">
        <f>+G346-P346</f>
        <v/>
      </c>
      <c r="U346" s="588">
        <f>+H346-Q346</f>
        <v/>
      </c>
      <c r="V346" s="591">
        <f>+I346-R346</f>
        <v/>
      </c>
    </row>
    <row r="347">
      <c r="A347" s="69" t="n">
        <v>70500008</v>
      </c>
      <c r="B347" s="73" t="inlineStr">
        <is>
          <t>GF Members Other Clubs</t>
        </is>
      </c>
      <c r="C347" s="586" t="n">
        <v>5264.46</v>
      </c>
      <c r="D347" s="90" t="n">
        <v>98</v>
      </c>
      <c r="E347" s="98">
        <f>C347/D347</f>
        <v/>
      </c>
      <c r="G347" s="586">
        <f>+'[2]Rep Wing'!CF154</f>
        <v/>
      </c>
      <c r="H347" s="75">
        <f>+'[2]Rep Wing'!CE154</f>
        <v/>
      </c>
      <c r="I347" s="587">
        <f>G347/H347</f>
        <v/>
      </c>
      <c r="K347" s="591" t="n"/>
      <c r="L347" s="588">
        <f>+H347-D347</f>
        <v/>
      </c>
      <c r="N347" s="584">
        <f>+I347-E347</f>
        <v/>
      </c>
      <c r="P347" s="589">
        <f>Q347*R347</f>
        <v/>
      </c>
      <c r="Q347" s="75" t="n">
        <v>93</v>
      </c>
      <c r="R347" s="140" t="n">
        <v>59.85</v>
      </c>
      <c r="T347" s="590">
        <f>+G347-P347</f>
        <v/>
      </c>
      <c r="U347" s="588">
        <f>+H347-Q347</f>
        <v/>
      </c>
      <c r="V347" s="590">
        <f>+I347-R347</f>
        <v/>
      </c>
    </row>
    <row r="348">
      <c r="A348" s="69" t="n">
        <v>70500008</v>
      </c>
      <c r="B348" s="73" t="inlineStr">
        <is>
          <t>Tarjetas Descuento</t>
        </is>
      </c>
      <c r="C348" s="586" t="n">
        <v>198.35</v>
      </c>
      <c r="D348" s="90" t="n">
        <v>4</v>
      </c>
      <c r="E348" s="98">
        <f>C348/D348</f>
        <v/>
      </c>
      <c r="G348" s="586" t="n"/>
      <c r="H348" s="75" t="n"/>
      <c r="I348" s="587" t="n"/>
      <c r="K348" s="591" t="n"/>
      <c r="N348" s="583" t="n"/>
      <c r="P348" s="589">
        <f>Q348*R348</f>
        <v/>
      </c>
      <c r="Q348" s="75" t="n">
        <v>4</v>
      </c>
      <c r="R348" s="140" t="n">
        <v>49.59</v>
      </c>
      <c r="U348" s="592" t="n"/>
    </row>
    <row r="349">
      <c r="A349" s="69" t="n"/>
      <c r="B349" s="69" t="n"/>
      <c r="C349" s="601">
        <f>SUM(C344:C348)</f>
        <v/>
      </c>
      <c r="D349" s="78">
        <f>SUM(D344:D348)</f>
        <v/>
      </c>
      <c r="E349" s="163" t="n"/>
      <c r="G349" s="602">
        <f>SUM(G344:G348)</f>
        <v/>
      </c>
      <c r="H349" s="81">
        <f>SUM(H344:H348)</f>
        <v/>
      </c>
      <c r="I349" s="587">
        <f>+G349/H349</f>
        <v/>
      </c>
      <c r="K349" s="591" t="n"/>
      <c r="N349" s="583" t="n"/>
      <c r="P349" s="597">
        <f>SUM(P344:P348)</f>
        <v/>
      </c>
      <c r="Q349" s="116">
        <f>SUM(Q344:Q348)</f>
        <v/>
      </c>
      <c r="R349" s="140" t="n"/>
      <c r="T349" s="604">
        <f>SUM(T344:T348)</f>
        <v/>
      </c>
      <c r="U349" s="592">
        <f>+H349-Q349</f>
        <v/>
      </c>
      <c r="V349" s="590" t="n"/>
    </row>
    <row r="350">
      <c r="A350" s="69" t="n"/>
      <c r="B350" s="69" t="n"/>
      <c r="C350" s="589" t="n"/>
      <c r="D350" s="75" t="n"/>
      <c r="E350" s="97" t="n"/>
      <c r="G350" s="589" t="n"/>
      <c r="H350" s="75" t="n"/>
      <c r="I350" s="587" t="n"/>
      <c r="N350" s="583" t="n"/>
      <c r="P350" s="75" t="n"/>
      <c r="Q350" s="75" t="n"/>
      <c r="R350" s="140" t="n"/>
      <c r="U350" s="592" t="n"/>
    </row>
    <row r="351">
      <c r="A351" s="69" t="n">
        <v>70500009</v>
      </c>
      <c r="B351" s="69" t="inlineStr">
        <is>
          <t>GF 9 Holes</t>
        </is>
      </c>
      <c r="C351" s="594" t="n">
        <v>6995.87</v>
      </c>
      <c r="D351" s="91" t="n">
        <v>239</v>
      </c>
      <c r="E351" s="163">
        <f>C351/D351</f>
        <v/>
      </c>
      <c r="G351" s="602">
        <f>+'[2]Rep Wing'!CF153</f>
        <v/>
      </c>
      <c r="H351" s="81">
        <f>+'[2]Rep Wing'!CE153</f>
        <v/>
      </c>
      <c r="I351" s="587">
        <f>G351/H351</f>
        <v/>
      </c>
      <c r="L351" s="588">
        <f>+H351-D351</f>
        <v/>
      </c>
      <c r="N351" s="584">
        <f>+I351-E351</f>
        <v/>
      </c>
      <c r="P351" s="597">
        <f>Q351*R351</f>
        <v/>
      </c>
      <c r="Q351" s="116" t="n">
        <v>227</v>
      </c>
      <c r="R351" s="140" t="n">
        <v>21.34</v>
      </c>
      <c r="T351" s="591">
        <f>+G351-P351</f>
        <v/>
      </c>
      <c r="U351" s="592">
        <f>+H351-Q351</f>
        <v/>
      </c>
      <c r="V351" s="591">
        <f>+I351-R351</f>
        <v/>
      </c>
    </row>
    <row r="352">
      <c r="A352" s="69" t="n"/>
      <c r="B352" s="69" t="n"/>
      <c r="C352" s="589" t="n"/>
      <c r="D352" s="75" t="n"/>
      <c r="E352" s="97" t="n"/>
      <c r="G352" s="589" t="n"/>
      <c r="H352" s="75" t="n"/>
      <c r="I352" s="587" t="n"/>
      <c r="L352" s="216" t="n"/>
      <c r="N352" s="583" t="n"/>
      <c r="P352" s="75" t="n"/>
      <c r="Q352" s="75" t="n"/>
      <c r="R352" s="140" t="n"/>
      <c r="U352" s="592" t="n"/>
    </row>
    <row r="353">
      <c r="A353" s="69" t="n">
        <v>70500010</v>
      </c>
      <c r="B353" s="69" t="inlineStr">
        <is>
          <t>Off Peak  Annual GF Pass</t>
        </is>
      </c>
      <c r="C353" s="594" t="n">
        <v>0</v>
      </c>
      <c r="D353" s="91" t="n">
        <v>0</v>
      </c>
      <c r="E353" s="97">
        <f>C353/D353</f>
        <v/>
      </c>
      <c r="G353" s="602">
        <f>+'[2]Rep Wing'!CF159</f>
        <v/>
      </c>
      <c r="H353" s="81">
        <f>+'[2]Rep Wing'!CE159</f>
        <v/>
      </c>
      <c r="I353" s="587" t="n"/>
      <c r="L353" s="588">
        <f>+H353-D353</f>
        <v/>
      </c>
      <c r="N353" s="584" t="n"/>
      <c r="P353" s="597">
        <f>Q353*R353</f>
        <v/>
      </c>
      <c r="Q353" s="116" t="n">
        <v>0</v>
      </c>
      <c r="R353" s="140" t="n">
        <v>0</v>
      </c>
      <c r="T353" s="591">
        <f>+G353-P353</f>
        <v/>
      </c>
      <c r="U353" s="592">
        <f>+H353-Q353</f>
        <v/>
      </c>
      <c r="V353" s="590" t="n"/>
    </row>
    <row r="354">
      <c r="A354" s="69" t="n"/>
      <c r="B354" s="69" t="n"/>
      <c r="C354" s="589" t="n"/>
      <c r="D354" s="75" t="n"/>
      <c r="E354" s="97" t="n"/>
      <c r="G354" s="589" t="n"/>
      <c r="H354" s="75" t="n"/>
      <c r="I354" s="587" t="n"/>
      <c r="N354" s="583" t="n"/>
      <c r="P354" s="75" t="n"/>
      <c r="Q354" s="75" t="n"/>
      <c r="R354" s="140" t="n"/>
      <c r="U354" s="592" t="n"/>
    </row>
    <row r="355">
      <c r="A355" s="69" t="n">
        <v>70500056</v>
      </c>
      <c r="B355" s="69" t="inlineStr">
        <is>
          <t>Junior Annual Membership</t>
        </is>
      </c>
      <c r="C355" s="643" t="n">
        <v>0</v>
      </c>
      <c r="D355" s="169" t="n">
        <v>0</v>
      </c>
      <c r="E355" s="97">
        <f>C355/D355</f>
        <v/>
      </c>
      <c r="G355" s="602" t="n">
        <v>0</v>
      </c>
      <c r="H355" s="81" t="n">
        <v>0</v>
      </c>
      <c r="I355" s="587" t="n"/>
      <c r="N355" s="583" t="n"/>
      <c r="P355" s="116">
        <f>Q355*R355</f>
        <v/>
      </c>
      <c r="Q355" s="116" t="n">
        <v>0</v>
      </c>
      <c r="R355" s="140" t="n">
        <v>0</v>
      </c>
      <c r="T355" s="591">
        <f>+G355-P355</f>
        <v/>
      </c>
      <c r="U355" s="592">
        <f>+H355-Q355</f>
        <v/>
      </c>
      <c r="V355" s="590" t="n"/>
    </row>
    <row r="356" ht="15.15" customHeight="1" s="275">
      <c r="A356" s="69" t="n"/>
      <c r="B356" s="69" t="n"/>
      <c r="C356" s="589" t="n"/>
      <c r="D356" s="75" t="n"/>
      <c r="E356" s="97" t="n"/>
      <c r="G356" s="589" t="n"/>
      <c r="H356" s="75" t="n"/>
      <c r="I356" s="587" t="n"/>
      <c r="K356" s="591" t="n"/>
      <c r="N356" s="583" t="n"/>
      <c r="P356" s="75" t="n"/>
      <c r="Q356" s="75" t="n"/>
      <c r="R356" s="140" t="n"/>
      <c r="U356" s="592" t="n"/>
    </row>
    <row r="357" ht="18" customHeight="1" s="275">
      <c r="A357" s="69" t="n">
        <v>70500011</v>
      </c>
      <c r="B357" s="73" t="inlineStr">
        <is>
          <t>GF TTOO Credito</t>
        </is>
      </c>
      <c r="C357" s="586" t="n">
        <v>16804.13</v>
      </c>
      <c r="D357" s="90" t="n">
        <v>333</v>
      </c>
      <c r="E357" s="98">
        <f>C357/D357</f>
        <v/>
      </c>
      <c r="F357" s="204">
        <f>+C357/(C357+C358)</f>
        <v/>
      </c>
      <c r="G357" s="589">
        <f>+'[2]Rep Wing'!CF147</f>
        <v/>
      </c>
      <c r="H357" s="75">
        <f>+'[2]Rep Wing'!CE147</f>
        <v/>
      </c>
      <c r="I357" s="587">
        <f>G357/H357</f>
        <v/>
      </c>
      <c r="J357" s="204">
        <f>+G357/(G357+G358)</f>
        <v/>
      </c>
      <c r="K357" s="591" t="n"/>
      <c r="L357" s="660">
        <f>+H357-D357</f>
        <v/>
      </c>
      <c r="M357" s="208" t="n"/>
      <c r="N357" s="661">
        <f>+I357-E357</f>
        <v/>
      </c>
      <c r="P357" s="589">
        <f>Q357*R357</f>
        <v/>
      </c>
      <c r="Q357" s="75" t="n">
        <v>316</v>
      </c>
      <c r="R357" s="140" t="n">
        <v>52.08</v>
      </c>
      <c r="S357" s="176">
        <f>+P357/(P357+P358)</f>
        <v/>
      </c>
      <c r="T357" s="590">
        <f>+G357-P357</f>
        <v/>
      </c>
      <c r="U357" s="588">
        <f>+H357-Q357</f>
        <v/>
      </c>
      <c r="V357" s="591">
        <f>+I357-R357</f>
        <v/>
      </c>
    </row>
    <row r="358" ht="18.75" customHeight="1" s="275">
      <c r="A358" s="69" t="n">
        <v>70500011</v>
      </c>
      <c r="B358" s="73" t="inlineStr">
        <is>
          <t>GF TTOO Prepay</t>
        </is>
      </c>
      <c r="C358" s="586" t="n">
        <v>13689.26</v>
      </c>
      <c r="D358" s="90" t="n">
        <v>289</v>
      </c>
      <c r="E358" s="98">
        <f>C358/D358</f>
        <v/>
      </c>
      <c r="F358" s="205">
        <f>+C358/(C358+C357)</f>
        <v/>
      </c>
      <c r="G358" s="589">
        <f>+'[2]Rep Wing'!CF148</f>
        <v/>
      </c>
      <c r="H358" s="75">
        <f>+'[2]Rep Wing'!CE148</f>
        <v/>
      </c>
      <c r="I358" s="587">
        <f>G358/H358</f>
        <v/>
      </c>
      <c r="J358" s="205">
        <f>+G358/(G358+G357)</f>
        <v/>
      </c>
      <c r="K358" s="591" t="n"/>
      <c r="L358" s="662">
        <f>+H358-D358</f>
        <v/>
      </c>
      <c r="M358" s="211" t="n"/>
      <c r="N358" s="663">
        <f>+I358-E358</f>
        <v/>
      </c>
      <c r="P358" s="589">
        <f>Q358*R358</f>
        <v/>
      </c>
      <c r="Q358" s="75" t="n">
        <v>274</v>
      </c>
      <c r="R358" s="140" t="n">
        <v>64.14</v>
      </c>
      <c r="S358" s="177">
        <f>+P358/(P358+P357)</f>
        <v/>
      </c>
      <c r="T358" s="590">
        <f>+G358-P358</f>
        <v/>
      </c>
      <c r="U358" s="590">
        <f>+H358-Q358</f>
        <v/>
      </c>
      <c r="V358" s="590">
        <f>+I358-R358</f>
        <v/>
      </c>
    </row>
    <row r="359">
      <c r="A359" s="69" t="n">
        <v>70500011</v>
      </c>
      <c r="B359" s="69" t="inlineStr">
        <is>
          <t>Buggy TOO Credito</t>
        </is>
      </c>
      <c r="C359" s="586" t="n">
        <v>3442.15</v>
      </c>
      <c r="D359" s="90" t="n">
        <v>119</v>
      </c>
      <c r="E359" s="98">
        <f>C359/D359</f>
        <v/>
      </c>
      <c r="G359" s="589">
        <f>+'[2]Rep Wing'!CF158</f>
        <v/>
      </c>
      <c r="H359" s="75">
        <f>+'[2]Rep Wing'!CE158</f>
        <v/>
      </c>
      <c r="I359" s="587">
        <f>G359/H359</f>
        <v/>
      </c>
      <c r="L359" s="592">
        <f>+H359-D359</f>
        <v/>
      </c>
      <c r="N359" s="584">
        <f>+I359-E359</f>
        <v/>
      </c>
      <c r="P359" s="589">
        <f>Q359*R359</f>
        <v/>
      </c>
      <c r="Q359" s="75" t="n">
        <v>113</v>
      </c>
      <c r="R359" s="140" t="n">
        <v>33.04</v>
      </c>
      <c r="T359" s="590">
        <f>+G359-P359</f>
        <v/>
      </c>
      <c r="U359" s="592">
        <f>+H359-Q359</f>
        <v/>
      </c>
      <c r="V359" s="590">
        <f>+I359-R359</f>
        <v/>
      </c>
    </row>
    <row r="360">
      <c r="A360" s="69" t="n">
        <v>70500011</v>
      </c>
      <c r="B360" s="69" t="inlineStr">
        <is>
          <t>Abonos Tour Oper.</t>
        </is>
      </c>
      <c r="C360" s="586" t="n">
        <v>0</v>
      </c>
      <c r="D360" s="90" t="n">
        <v>0</v>
      </c>
      <c r="E360" s="98" t="n"/>
      <c r="G360" s="589" t="n"/>
      <c r="H360" s="75" t="n"/>
      <c r="I360" s="587" t="n"/>
      <c r="L360" s="592">
        <f>+H360-D360</f>
        <v/>
      </c>
      <c r="N360" s="584" t="n"/>
      <c r="P360" s="589">
        <f>Q360*R360</f>
        <v/>
      </c>
      <c r="Q360" s="75" t="n">
        <v>0</v>
      </c>
      <c r="R360" s="140" t="n">
        <v>0</v>
      </c>
      <c r="T360" s="590">
        <f>+G360-P360</f>
        <v/>
      </c>
      <c r="U360" s="592">
        <f>+H360-Q360</f>
        <v/>
      </c>
      <c r="V360" s="591" t="n"/>
    </row>
    <row r="361">
      <c r="A361" s="69" t="n">
        <v>70500011</v>
      </c>
      <c r="B361" s="69" t="inlineStr">
        <is>
          <t>GITO</t>
        </is>
      </c>
      <c r="C361" s="586" t="n">
        <v>0</v>
      </c>
      <c r="D361" s="90" t="n">
        <v>23</v>
      </c>
      <c r="E361" s="98">
        <f>C361/D361</f>
        <v/>
      </c>
      <c r="G361" s="589">
        <f>+'[2]Rep Wing'!CF164</f>
        <v/>
      </c>
      <c r="H361" s="75">
        <f>+'[2]Rep Wing'!CE164</f>
        <v/>
      </c>
      <c r="I361" s="587" t="n"/>
      <c r="L361" s="592">
        <f>+H361-D361</f>
        <v/>
      </c>
      <c r="N361" s="584">
        <f>+I361-E361</f>
        <v/>
      </c>
      <c r="P361" s="589">
        <f>Q361*R361</f>
        <v/>
      </c>
      <c r="Q361" s="75" t="n">
        <v>0</v>
      </c>
      <c r="R361" s="140" t="n">
        <v>0</v>
      </c>
      <c r="U361" s="592" t="n"/>
    </row>
    <row r="362">
      <c r="A362" s="69" t="n">
        <v>70500011</v>
      </c>
      <c r="B362" s="69" t="inlineStr">
        <is>
          <t>Paquetes</t>
        </is>
      </c>
      <c r="C362" s="586" t="n">
        <v>0</v>
      </c>
      <c r="D362" s="90" t="n">
        <v>0</v>
      </c>
      <c r="E362" s="98" t="n"/>
      <c r="G362" s="589" t="n"/>
      <c r="H362" s="75" t="n"/>
      <c r="I362" s="587" t="n"/>
      <c r="K362" s="591" t="n"/>
      <c r="N362" s="583" t="n"/>
      <c r="P362" s="589">
        <f>Q362*R362</f>
        <v/>
      </c>
      <c r="Q362" s="75" t="n">
        <v>0</v>
      </c>
      <c r="R362" s="140" t="n">
        <v>0</v>
      </c>
      <c r="T362" s="591">
        <f>+G362-P362</f>
        <v/>
      </c>
      <c r="U362" s="592" t="n"/>
      <c r="V362" s="591" t="n"/>
    </row>
    <row r="363">
      <c r="A363" s="69" t="n"/>
      <c r="B363" s="69" t="n"/>
      <c r="C363" s="601">
        <f>SUM(C357:C362)</f>
        <v/>
      </c>
      <c r="D363" s="78">
        <f>SUM(D357:D362)</f>
        <v/>
      </c>
      <c r="E363" s="163" t="n"/>
      <c r="G363" s="602">
        <f>SUM(G357:G362)</f>
        <v/>
      </c>
      <c r="H363" s="81">
        <f>SUM(H357:H362)</f>
        <v/>
      </c>
      <c r="I363" s="587">
        <f>+G363/H363</f>
        <v/>
      </c>
      <c r="N363" s="583" t="n"/>
      <c r="P363" s="597">
        <f>SUM(P357:P362)</f>
        <v/>
      </c>
      <c r="Q363" s="116">
        <f>SUM(Q357:Q362)</f>
        <v/>
      </c>
      <c r="R363" s="140" t="n"/>
      <c r="T363" s="598">
        <f>SUM(T357:T362)</f>
        <v/>
      </c>
      <c r="U363" s="588" t="n"/>
      <c r="V363" s="591" t="n"/>
    </row>
    <row r="364">
      <c r="A364" s="69" t="n"/>
      <c r="B364" s="69" t="n"/>
      <c r="C364" s="589" t="n"/>
      <c r="D364" s="75" t="n"/>
      <c r="E364" s="97" t="n"/>
      <c r="G364" s="589" t="n"/>
      <c r="H364" s="75" t="n"/>
      <c r="I364" s="587" t="n"/>
      <c r="N364" s="583" t="n"/>
      <c r="P364" s="75" t="n"/>
      <c r="Q364" s="75" t="n"/>
      <c r="R364" s="140" t="n"/>
      <c r="U364" s="592" t="n"/>
    </row>
    <row r="365">
      <c r="A365" s="69" t="n">
        <v>70500036</v>
      </c>
      <c r="B365" s="69" t="inlineStr">
        <is>
          <t>GF Temporary Membership</t>
        </is>
      </c>
      <c r="C365" s="594" t="n">
        <v>1983.47</v>
      </c>
      <c r="D365" s="91" t="n">
        <v>3</v>
      </c>
      <c r="E365" s="98">
        <f>C365/D365</f>
        <v/>
      </c>
      <c r="G365" s="602">
        <f>+'[2]Rep Wing'!CF160</f>
        <v/>
      </c>
      <c r="H365" s="81">
        <f>+'[2]Rep Wing'!CE160</f>
        <v/>
      </c>
      <c r="I365" s="587">
        <f>G365/H365</f>
        <v/>
      </c>
      <c r="L365" s="592">
        <f>+H365-D365</f>
        <v/>
      </c>
      <c r="N365" s="584">
        <f>+I365-E365</f>
        <v/>
      </c>
      <c r="P365" s="597">
        <f>Q365*R365</f>
        <v/>
      </c>
      <c r="Q365" s="116" t="n">
        <v>3</v>
      </c>
      <c r="R365" s="140" t="n">
        <v>520.7</v>
      </c>
      <c r="T365" s="591">
        <f>+G365-P365</f>
        <v/>
      </c>
      <c r="U365" s="592">
        <f>+H365-Q365</f>
        <v/>
      </c>
      <c r="V365" s="591">
        <f>+I365-R365</f>
        <v/>
      </c>
    </row>
    <row r="366">
      <c r="A366" s="69" t="n"/>
      <c r="B366" s="69" t="n"/>
      <c r="C366" s="586" t="n"/>
      <c r="D366" s="90" t="n"/>
      <c r="E366" s="75" t="n"/>
      <c r="G366" s="589" t="n"/>
      <c r="H366" s="75" t="n"/>
      <c r="I366" s="587" t="n"/>
      <c r="N366" s="583" t="n"/>
      <c r="P366" s="75" t="n"/>
      <c r="Q366" s="75" t="n"/>
      <c r="R366" s="75" t="n"/>
      <c r="U366" s="592" t="n"/>
    </row>
    <row r="367">
      <c r="A367" s="69" t="n"/>
      <c r="B367" s="69" t="n"/>
      <c r="C367" s="586" t="n"/>
      <c r="D367" s="90" t="n"/>
      <c r="E367" s="75" t="n"/>
      <c r="G367" s="75" t="n"/>
      <c r="H367" s="75" t="n"/>
      <c r="I367" s="587" t="n"/>
      <c r="N367" s="583" t="n"/>
      <c r="P367" s="75" t="n"/>
      <c r="Q367" s="75" t="n"/>
      <c r="R367" s="75" t="n"/>
      <c r="U367" s="592" t="n"/>
    </row>
    <row r="368">
      <c r="A368" s="69" t="n"/>
      <c r="B368" s="69" t="inlineStr">
        <is>
          <t>GREEN FEES ONLY 2025</t>
        </is>
      </c>
      <c r="C368" s="637">
        <f>SUM(C358,C357,C351,C346,C344,C340,C339)</f>
        <v/>
      </c>
      <c r="D368" s="165">
        <f>SUM(D358,D357,D351,D346,D344,D340,D339)</f>
        <v/>
      </c>
      <c r="E368" s="122" t="n"/>
      <c r="G368" s="637">
        <f>SUM(G358,G357,G351,G346,G344,G340,G339)</f>
        <v/>
      </c>
      <c r="H368" s="165">
        <f>SUM(H358,H357,H351,H346,H344,H339,H340)</f>
        <v/>
      </c>
      <c r="I368" s="587">
        <f>+G368/H368</f>
        <v/>
      </c>
      <c r="J368" s="85" t="n"/>
      <c r="K368" s="85" t="n"/>
      <c r="L368" s="638">
        <f>+H368-D368</f>
        <v/>
      </c>
      <c r="N368" s="639">
        <f>+I368-E368</f>
        <v/>
      </c>
      <c r="P368" s="640">
        <f>SUM(P339,P340,P344,P346,P347,P348,P351,P357,P358)</f>
        <v/>
      </c>
      <c r="Q368" s="187">
        <f>SUM(Q339,Q340,Q344,Q346,Q347,Q348,Q357,Q358,Q351)</f>
        <v/>
      </c>
      <c r="R368" s="75" t="n"/>
      <c r="T368" s="673">
        <f>+G368-P368</f>
        <v/>
      </c>
      <c r="U368" s="588" t="n"/>
      <c r="V368" s="591" t="n"/>
    </row>
    <row r="369">
      <c r="A369" s="69" t="n"/>
      <c r="B369" s="69" t="n"/>
      <c r="C369" s="586" t="n"/>
      <c r="D369" s="90" t="n"/>
      <c r="E369" s="140" t="n"/>
      <c r="G369" s="586" t="n"/>
      <c r="H369" s="90" t="n"/>
      <c r="I369" s="587" t="n"/>
      <c r="N369" s="583" t="n"/>
      <c r="P369" s="75" t="n"/>
      <c r="Q369" s="75" t="n"/>
      <c r="R369" s="75" t="n"/>
      <c r="U369" s="592" t="n"/>
    </row>
    <row r="370" ht="15.15" customHeight="1" s="275">
      <c r="A370" s="69" t="n">
        <v>70500023</v>
      </c>
      <c r="B370" s="69" t="inlineStr">
        <is>
          <t>Buggies Visitor 18 H</t>
        </is>
      </c>
      <c r="C370" s="586" t="n">
        <v>13884.3</v>
      </c>
      <c r="D370" s="90" t="n">
        <v>425</v>
      </c>
      <c r="E370" s="140">
        <f>C370/D370</f>
        <v/>
      </c>
      <c r="G370" s="586">
        <f>+'[2]Rep Wing'!CF104</f>
        <v/>
      </c>
      <c r="H370" s="90">
        <f>+'[2]Rep Wing'!CE104</f>
        <v/>
      </c>
      <c r="I370" s="587">
        <f>G370/H370</f>
        <v/>
      </c>
      <c r="L370" s="592">
        <f>+H370-D370</f>
        <v/>
      </c>
      <c r="N370" s="584">
        <f>+I370-E370</f>
        <v/>
      </c>
      <c r="P370" s="589">
        <f>Q370*R370</f>
        <v/>
      </c>
      <c r="Q370" s="75" t="n">
        <v>425</v>
      </c>
      <c r="R370" s="223" t="n">
        <v>37.19</v>
      </c>
      <c r="T370" s="590">
        <f>+G370-P370</f>
        <v/>
      </c>
      <c r="U370" s="588">
        <f>+H370-Q370</f>
        <v/>
      </c>
      <c r="V370" s="590">
        <f>+I370-R370</f>
        <v/>
      </c>
    </row>
    <row r="371">
      <c r="A371" s="69" t="n">
        <v>70500023</v>
      </c>
      <c r="B371" s="69" t="inlineStr">
        <is>
          <t>Buggies Member 18 H</t>
        </is>
      </c>
      <c r="C371" s="586" t="n">
        <v>2633.06</v>
      </c>
      <c r="D371" s="90" t="n">
        <v>268</v>
      </c>
      <c r="E371" s="140">
        <f>C371/D371</f>
        <v/>
      </c>
      <c r="G371" s="586">
        <f>+'[2]Rep Wing'!CF105</f>
        <v/>
      </c>
      <c r="H371" s="90">
        <f>+'[2]Rep Wing'!CE105</f>
        <v/>
      </c>
      <c r="I371" s="587">
        <f>G371/H371</f>
        <v/>
      </c>
      <c r="L371" s="670">
        <f>+H371-D371</f>
        <v/>
      </c>
      <c r="N371" s="593">
        <f>+I371-E371</f>
        <v/>
      </c>
      <c r="P371" s="589">
        <f>Q371*R371</f>
        <v/>
      </c>
      <c r="Q371" s="75" t="n">
        <v>268</v>
      </c>
      <c r="R371" s="140" t="n">
        <v>17.6960305343511</v>
      </c>
      <c r="T371" s="590">
        <f>+G371-P371</f>
        <v/>
      </c>
      <c r="U371" s="592">
        <f>+H371-Q371</f>
        <v/>
      </c>
      <c r="V371" s="590">
        <f>+I371-R371</f>
        <v/>
      </c>
    </row>
    <row r="372" ht="15.15" customHeight="1" s="275">
      <c r="A372" s="69" t="n">
        <v>70500023</v>
      </c>
      <c r="B372" s="69" t="inlineStr">
        <is>
          <t>Buggy Other (9 holes, Society, Individual)</t>
        </is>
      </c>
      <c r="C372" s="586" t="n">
        <v>3491.73</v>
      </c>
      <c r="D372" s="90" t="n">
        <v>252</v>
      </c>
      <c r="E372" s="140">
        <f>C372/D372</f>
        <v/>
      </c>
      <c r="G372" s="586">
        <f>+'[2]Rep Wing'!CF108+'[2]Rep Wing'!CF109+'[2]Rep Wing'!CF111+'[2]Rep Wing'!CF112</f>
        <v/>
      </c>
      <c r="H372" s="90">
        <f>+'[2]Rep Wing'!CE108+'[2]Rep Wing'!CE109+'[2]Rep Wing'!CE111+'[2]Rep Wing'!CE112</f>
        <v/>
      </c>
      <c r="I372" s="587">
        <f>G372/H372</f>
        <v/>
      </c>
      <c r="L372" s="671">
        <f>+H372-D372</f>
        <v/>
      </c>
      <c r="N372" s="584">
        <f>+I372-E372</f>
        <v/>
      </c>
      <c r="P372" s="589">
        <f>Q372*R372</f>
        <v/>
      </c>
      <c r="Q372" s="75" t="n">
        <v>252</v>
      </c>
      <c r="R372" s="140" t="n">
        <v>7.0215503875969</v>
      </c>
      <c r="T372" s="591">
        <f>+G372-P372</f>
        <v/>
      </c>
      <c r="U372" s="588">
        <f>+H372-Q372</f>
        <v/>
      </c>
      <c r="V372" s="591">
        <f>+I372-R372</f>
        <v/>
      </c>
    </row>
    <row r="373">
      <c r="A373" s="69" t="n">
        <v>70500023</v>
      </c>
      <c r="B373" s="69" t="inlineStr">
        <is>
          <t>Members Monthly Pass</t>
        </is>
      </c>
      <c r="C373" s="586" t="n">
        <v>165.29</v>
      </c>
      <c r="D373" s="90" t="n">
        <v>5</v>
      </c>
      <c r="E373" s="140">
        <f>C373/D373</f>
        <v/>
      </c>
      <c r="G373" s="586" t="n"/>
      <c r="H373" s="90" t="n"/>
      <c r="I373" s="587">
        <f>G373/H373</f>
        <v/>
      </c>
      <c r="N373" s="583" t="n"/>
      <c r="P373" s="589">
        <f>Q373*R373</f>
        <v/>
      </c>
      <c r="Q373" s="75" t="n">
        <v>5</v>
      </c>
      <c r="R373" s="140" t="n">
        <v>33.0575</v>
      </c>
      <c r="T373" s="590">
        <f>+G373-P373</f>
        <v/>
      </c>
      <c r="U373" s="588" t="n"/>
      <c r="V373" s="590" t="n"/>
    </row>
    <row r="374">
      <c r="A374" s="69" t="n"/>
      <c r="B374" s="69" t="n"/>
      <c r="C374" s="642">
        <f>SUM(C370:C373)</f>
        <v/>
      </c>
      <c r="D374" s="167">
        <f>SUM(D370:D373)</f>
        <v/>
      </c>
      <c r="E374" s="140" t="n"/>
      <c r="G374" s="602">
        <f>SUM(G370:G373)</f>
        <v/>
      </c>
      <c r="H374" s="81">
        <f>SUM(H370:H373)</f>
        <v/>
      </c>
      <c r="I374" s="587" t="n"/>
      <c r="K374" s="591" t="n"/>
      <c r="N374" s="583" t="n"/>
      <c r="P374" s="597">
        <f>SUM(P370:P373)</f>
        <v/>
      </c>
      <c r="Q374" s="116">
        <f>SUM(Q370:Q373)</f>
        <v/>
      </c>
      <c r="R374" s="140" t="n"/>
      <c r="T374" s="598">
        <f>SUM(T370:T373)</f>
        <v/>
      </c>
      <c r="U374" s="588" t="n"/>
      <c r="V374" s="591" t="n"/>
    </row>
    <row r="375">
      <c r="A375" s="69" t="n"/>
      <c r="B375" s="69" t="n"/>
      <c r="C375" s="586" t="n"/>
      <c r="D375" s="90" t="n"/>
      <c r="E375" s="140" t="n"/>
      <c r="G375" s="586" t="n"/>
      <c r="H375" s="90" t="n"/>
      <c r="I375" s="587" t="n"/>
      <c r="N375" s="583" t="n"/>
      <c r="P375" s="589" t="n"/>
      <c r="Q375" s="75" t="n"/>
      <c r="R375" s="75" t="n"/>
      <c r="U375" s="592" t="n"/>
    </row>
    <row r="376">
      <c r="A376" s="92" t="n">
        <v>70500015</v>
      </c>
      <c r="B376" s="69" t="inlineStr">
        <is>
          <t>Trolleys (Direct + Members)</t>
        </is>
      </c>
      <c r="C376" s="643" t="n">
        <v>615.7</v>
      </c>
      <c r="D376" s="169" t="n">
        <v>77</v>
      </c>
      <c r="E376" s="140">
        <f>C376/D376</f>
        <v/>
      </c>
      <c r="G376" s="602">
        <f>+'[2]Rep Wing'!CF156</f>
        <v/>
      </c>
      <c r="H376" s="81">
        <f>+'[2]Rep Wing'!CE156</f>
        <v/>
      </c>
      <c r="I376" s="587">
        <f>G376/H376</f>
        <v/>
      </c>
      <c r="L376" s="592">
        <f>+H376-D376</f>
        <v/>
      </c>
      <c r="N376" s="584">
        <f>+I376-E376</f>
        <v/>
      </c>
      <c r="P376" s="597">
        <f>Q376*R376</f>
        <v/>
      </c>
      <c r="Q376" s="116" t="n">
        <v>73</v>
      </c>
      <c r="R376" s="75" t="n">
        <v>7.55</v>
      </c>
      <c r="T376" s="604">
        <f>+G376-P376</f>
        <v/>
      </c>
      <c r="U376" s="592">
        <f>+H376-Q376</f>
        <v/>
      </c>
      <c r="V376" s="591">
        <f>+I376-R376</f>
        <v/>
      </c>
    </row>
    <row r="377">
      <c r="A377" s="92" t="n"/>
      <c r="B377" s="69" t="n"/>
      <c r="C377" s="589" t="n"/>
      <c r="D377" s="75" t="n"/>
      <c r="E377" s="75" t="n"/>
      <c r="G377" s="619" t="n"/>
      <c r="H377" s="75" t="n"/>
      <c r="I377" s="587" t="n"/>
      <c r="P377" s="75" t="n"/>
      <c r="Q377" s="75" t="n"/>
      <c r="R377" s="75" t="n"/>
      <c r="U377" s="592" t="n"/>
    </row>
    <row r="378">
      <c r="A378" s="92" t="n"/>
      <c r="B378" s="69" t="n"/>
      <c r="C378" s="589" t="n"/>
      <c r="D378" s="75" t="n"/>
      <c r="E378" s="75" t="n"/>
      <c r="G378" s="619" t="n"/>
      <c r="H378" s="75" t="n"/>
      <c r="I378" s="587" t="n"/>
      <c r="P378" s="75" t="n"/>
      <c r="Q378" s="75" t="n"/>
      <c r="R378" s="75" t="n"/>
      <c r="U378" s="592" t="n"/>
    </row>
    <row r="379">
      <c r="A379" s="92" t="n"/>
      <c r="B379" s="69" t="inlineStr">
        <is>
          <t>TOTAL - ACTUAL GF + BUGGIES</t>
        </is>
      </c>
      <c r="C379" s="640">
        <f>SUM(C374,C368,C359)</f>
        <v/>
      </c>
      <c r="D379" s="75" t="n"/>
      <c r="E379" s="75" t="n"/>
      <c r="G379" s="602">
        <f>SUM(G359,G368,G374)</f>
        <v/>
      </c>
      <c r="H379" s="94">
        <f>SUM(H374,H368,H359)</f>
        <v/>
      </c>
      <c r="I379" s="587">
        <f>+G379/H379</f>
        <v/>
      </c>
      <c r="P379" s="640">
        <f>SUM(P374,P368,P359)</f>
        <v/>
      </c>
      <c r="Q379" s="94">
        <f>SUM(Q374,Q368,Q359)</f>
        <v/>
      </c>
      <c r="R379" s="75" t="n"/>
      <c r="T379" s="598">
        <f>+G379-P379</f>
        <v/>
      </c>
      <c r="U379" s="592" t="n"/>
      <c r="V379" s="590" t="n"/>
    </row>
    <row r="380">
      <c r="A380" s="3" t="n"/>
      <c r="B380" s="69" t="n"/>
      <c r="C380" s="589" t="n"/>
      <c r="D380" s="75" t="n"/>
      <c r="E380" s="75" t="n"/>
      <c r="G380" s="586" t="n"/>
      <c r="H380" s="75" t="n"/>
      <c r="I380" s="122" t="n"/>
      <c r="P380" s="75" t="n"/>
      <c r="Q380" s="75" t="n"/>
      <c r="R380" s="75" t="n"/>
      <c r="U380" s="592" t="n"/>
    </row>
    <row r="381" ht="15.15" customHeight="1" s="275">
      <c r="A381" s="3" t="n"/>
      <c r="B381" s="69" t="inlineStr">
        <is>
          <t>TOTAL</t>
        </is>
      </c>
      <c r="C381" s="640">
        <f>SUM(C376,C374,C365,C363,C353,C351,C349,C342)</f>
        <v/>
      </c>
      <c r="D381" s="75" t="n"/>
      <c r="E381" s="75" t="n"/>
      <c r="G381" s="622">
        <f>SUM(G342,G349,G351,G353,G355,G363,G365,G374,G376)</f>
        <v/>
      </c>
      <c r="H381" s="75" t="n"/>
      <c r="I381" s="75" t="n"/>
      <c r="J381" s="584" t="n"/>
      <c r="K381" s="591" t="n"/>
      <c r="P381" s="640">
        <f>SUM(P342,P349,P351,P353,P355,P363,P365,P374,P376)</f>
        <v/>
      </c>
      <c r="Q381" s="75" t="n"/>
      <c r="R381" s="75" t="n"/>
      <c r="T381" s="624">
        <f>+G381-P381</f>
        <v/>
      </c>
      <c r="U381" s="592" t="n"/>
      <c r="V381" s="591" t="n"/>
    </row>
    <row r="382" ht="15.15" customHeight="1" s="275"/>
    <row r="383"/>
    <row r="384"/>
    <row r="385"/>
    <row r="386" ht="15.15" customHeight="1" s="275"/>
    <row r="387" ht="26.55" customHeight="1" s="275">
      <c r="A387" s="573" t="inlineStr">
        <is>
          <t>AUGUST 2025</t>
        </is>
      </c>
      <c r="B387" s="574" t="n"/>
      <c r="C387" s="575" t="inlineStr">
        <is>
          <t>ACTUAL YTD AUGUST 2024</t>
        </is>
      </c>
      <c r="D387" s="576" t="n"/>
      <c r="E387" s="577" t="n"/>
      <c r="F387" s="61" t="n"/>
      <c r="G387" s="578" t="inlineStr">
        <is>
          <t>ACTUAL YTD AUGUST 2025</t>
        </is>
      </c>
      <c r="H387" s="576" t="n"/>
      <c r="I387" s="577" t="n"/>
      <c r="J387" s="100" t="n"/>
      <c r="K387" s="100" t="n"/>
      <c r="L387" s="100" t="n"/>
      <c r="M387" s="100" t="n"/>
      <c r="N387" s="100" t="n"/>
      <c r="O387" s="101" t="n"/>
      <c r="P387" s="579" t="inlineStr">
        <is>
          <t>BUDGET 2025</t>
        </is>
      </c>
      <c r="Q387" s="576" t="n"/>
      <c r="R387" s="577" t="n"/>
      <c r="S387" s="100" t="n"/>
    </row>
    <row r="388" ht="69" customHeight="1" s="275">
      <c r="A388" s="64" t="inlineStr">
        <is>
          <t xml:space="preserve">GREEN FEE INCOME </t>
        </is>
      </c>
      <c r="C388" s="65" t="inlineStr">
        <is>
          <t>REP win</t>
        </is>
      </c>
      <c r="D388" s="66" t="inlineStr">
        <is>
          <t>Number of rounds/items sold/rented MTD AUG</t>
        </is>
      </c>
      <c r="E388" s="66" t="inlineStr">
        <is>
          <t>Average price</t>
        </is>
      </c>
      <c r="G388" s="67" t="inlineStr">
        <is>
          <t>REP win</t>
        </is>
      </c>
      <c r="H388" s="68" t="inlineStr">
        <is>
          <t>Number of rounds/items sold/rented MTD AUG</t>
        </is>
      </c>
      <c r="I388" s="68" t="inlineStr">
        <is>
          <t>Average price</t>
        </is>
      </c>
      <c r="K388" s="14" t="inlineStr">
        <is>
          <t>SMART PANEL</t>
        </is>
      </c>
      <c r="L388" s="103" t="inlineStr">
        <is>
          <t>Increase/ decrease in number of rounds sold 25 v 24</t>
        </is>
      </c>
      <c r="M388" s="14" t="n"/>
      <c r="N388" s="103" t="inlineStr">
        <is>
          <t>Actual Rate Incr/Decr</t>
        </is>
      </c>
      <c r="O388" s="101" t="n"/>
      <c r="P388" s="104" t="inlineStr">
        <is>
          <t>BUDGET 2025</t>
        </is>
      </c>
      <c r="Q388" s="126" t="inlineStr">
        <is>
          <t>Number of rounds/items sold/rented MTD AUG</t>
        </is>
      </c>
      <c r="R388" s="126" t="inlineStr">
        <is>
          <t>Average price</t>
        </is>
      </c>
      <c r="S388" s="14" t="n"/>
      <c r="T388" s="127" t="inlineStr">
        <is>
          <t>Overall Income</t>
        </is>
      </c>
      <c r="U388" s="127" t="inlineStr">
        <is>
          <t>Number of rounds/items sold/rented MTD AUG</t>
        </is>
      </c>
      <c r="V388" s="103" t="inlineStr">
        <is>
          <t>Budget Rate Incr/Decr</t>
        </is>
      </c>
    </row>
    <row r="389" ht="21" customHeight="1" s="275">
      <c r="A389" s="3" t="n"/>
      <c r="B389" s="69" t="n"/>
      <c r="C389" s="580" t="n">
        <v>45535</v>
      </c>
      <c r="E389" s="71" t="inlineStr">
        <is>
          <t>Euros</t>
        </is>
      </c>
      <c r="G389" s="581" t="n">
        <v>45900</v>
      </c>
      <c r="I389" s="105" t="inlineStr">
        <is>
          <t>Euros</t>
        </is>
      </c>
      <c r="J389" s="106" t="n"/>
      <c r="K389" s="106" t="n"/>
      <c r="M389" s="106" t="n"/>
      <c r="N389" s="107" t="inlineStr">
        <is>
          <t>Euros</t>
        </is>
      </c>
      <c r="O389" s="101" t="n"/>
      <c r="P389" s="582" t="n">
        <v>45900</v>
      </c>
      <c r="R389" s="128" t="inlineStr">
        <is>
          <t>Euros</t>
        </is>
      </c>
      <c r="S389" s="106" t="n"/>
      <c r="T389" s="129" t="n"/>
      <c r="U389" s="130" t="inlineStr">
        <is>
          <t>Diff</t>
        </is>
      </c>
      <c r="V389" s="107" t="inlineStr">
        <is>
          <t>Euros</t>
        </is>
      </c>
    </row>
    <row r="390">
      <c r="A390" s="69" t="n"/>
      <c r="B390" s="69" t="n"/>
    </row>
    <row r="391">
      <c r="A391" s="69" t="n"/>
      <c r="B391" s="69" t="n"/>
      <c r="N391" s="583" t="n"/>
    </row>
    <row r="392">
      <c r="A392" s="69" t="n">
        <v>70500007</v>
      </c>
      <c r="B392" s="73" t="inlineStr">
        <is>
          <t>GF Shareholder Guests</t>
        </is>
      </c>
      <c r="C392" s="586" t="n">
        <v>3213.22</v>
      </c>
      <c r="D392" s="90" t="n">
        <v>81</v>
      </c>
      <c r="E392" s="98">
        <f>C392/D392</f>
        <v/>
      </c>
      <c r="G392" s="586">
        <f>+'[2]Rep Wing'!CS82</f>
        <v/>
      </c>
      <c r="H392" s="75">
        <f>+'[2]Rep Wing'!CR82</f>
        <v/>
      </c>
      <c r="I392" s="587">
        <f>+G392/H392</f>
        <v/>
      </c>
      <c r="L392" s="588">
        <f>+H392-D392</f>
        <v/>
      </c>
      <c r="M392" s="216" t="n"/>
      <c r="N392" s="593">
        <f>+I392-E392</f>
        <v/>
      </c>
      <c r="P392" s="589">
        <f>Q392*R392</f>
        <v/>
      </c>
      <c r="Q392" s="75" t="n">
        <v>71</v>
      </c>
      <c r="R392" s="140" t="n">
        <v>44.14</v>
      </c>
      <c r="T392" s="590">
        <f>+G393-P392</f>
        <v/>
      </c>
      <c r="U392" s="588">
        <f>+H392-Q392</f>
        <v/>
      </c>
      <c r="V392" s="590">
        <f>+I392-R392</f>
        <v/>
      </c>
    </row>
    <row r="393">
      <c r="A393" s="69" t="n">
        <v>70500007</v>
      </c>
      <c r="B393" s="73" t="inlineStr">
        <is>
          <t>GF Shareholder Guest ticket</t>
        </is>
      </c>
      <c r="C393" s="586" t="n">
        <v>1619.83</v>
      </c>
      <c r="D393" s="90" t="n">
        <v>49</v>
      </c>
      <c r="E393" s="98">
        <f>C393/D393</f>
        <v/>
      </c>
      <c r="G393" s="586">
        <f>+'[2]Rep Wing'!CS81</f>
        <v/>
      </c>
      <c r="H393" s="75">
        <f>+'[2]Rep Wing'!CR81</f>
        <v/>
      </c>
      <c r="I393" s="587">
        <f>+G393/H393</f>
        <v/>
      </c>
      <c r="K393" s="591" t="n"/>
      <c r="L393" s="588">
        <f>+H393-D393</f>
        <v/>
      </c>
      <c r="N393" s="584">
        <f>+I393-E393</f>
        <v/>
      </c>
      <c r="P393" s="589">
        <f>Q393*R393</f>
        <v/>
      </c>
      <c r="Q393" s="75" t="n">
        <v>43</v>
      </c>
      <c r="R393" s="140" t="n">
        <v>29.75</v>
      </c>
      <c r="T393" s="591">
        <f>+G393-P393</f>
        <v/>
      </c>
      <c r="U393" s="592">
        <f>+H393-Q393</f>
        <v/>
      </c>
      <c r="V393" s="591">
        <f>+I393-R393</f>
        <v/>
      </c>
    </row>
    <row r="394">
      <c r="A394" s="69" t="n">
        <v>70500007</v>
      </c>
      <c r="B394" s="69" t="inlineStr">
        <is>
          <t>Annual Members Green Fees</t>
        </is>
      </c>
      <c r="C394" s="586" t="n">
        <v>977.6900000000001</v>
      </c>
      <c r="D394" s="90" t="n">
        <v>137</v>
      </c>
      <c r="E394" s="98">
        <f>C394/D394</f>
        <v/>
      </c>
      <c r="G394" s="586">
        <f>+'[2]Rep Wing'!CS85</f>
        <v/>
      </c>
      <c r="H394" s="75">
        <f>+'[2]Rep Wing'!CR85</f>
        <v/>
      </c>
      <c r="I394" s="587">
        <f>+G394/H394</f>
        <v/>
      </c>
      <c r="L394" s="588">
        <f>+H394-D394</f>
        <v/>
      </c>
      <c r="N394" s="584">
        <f>+I394-E394</f>
        <v/>
      </c>
      <c r="P394" s="589">
        <f>Q394*R394</f>
        <v/>
      </c>
      <c r="Q394" s="75" t="n">
        <v>118</v>
      </c>
      <c r="R394" s="140" t="n">
        <v>7.4</v>
      </c>
      <c r="T394" s="591">
        <f>+G394-P394</f>
        <v/>
      </c>
      <c r="U394" s="588">
        <f>+H394-Q394</f>
        <v/>
      </c>
      <c r="V394" s="591" t="n"/>
    </row>
    <row r="395">
      <c r="A395" s="69" t="n"/>
      <c r="B395" s="69" t="n"/>
      <c r="C395" s="601">
        <f>SUM(C392:C394)</f>
        <v/>
      </c>
      <c r="D395" s="78">
        <f>SUM(D392:D394)</f>
        <v/>
      </c>
      <c r="E395" s="163" t="n"/>
      <c r="G395" s="596">
        <f>SUM(G393:G394)</f>
        <v/>
      </c>
      <c r="H395" s="81">
        <f>SUM(H392:H394)</f>
        <v/>
      </c>
      <c r="I395" s="595">
        <f>+G395/H395</f>
        <v/>
      </c>
      <c r="L395" s="588" t="n"/>
      <c r="N395" s="583" t="n"/>
      <c r="P395" s="597">
        <f>SUM(P392:P394)</f>
        <v/>
      </c>
      <c r="Q395" s="116">
        <f>SUM(Q392:Q394)</f>
        <v/>
      </c>
      <c r="R395" s="140" t="n"/>
      <c r="T395" s="604">
        <f>SUM(T392:T394)</f>
        <v/>
      </c>
      <c r="U395" s="599">
        <f>SUM(U392:U394)</f>
        <v/>
      </c>
      <c r="V395" s="591" t="n"/>
    </row>
    <row r="396" ht="15.15" customHeight="1" s="275">
      <c r="A396" s="69" t="n"/>
      <c r="B396" s="69" t="n"/>
      <c r="C396" s="589" t="n"/>
      <c r="D396" s="75" t="n"/>
      <c r="E396" s="97" t="n"/>
      <c r="G396" s="589" t="n"/>
      <c r="H396" s="75" t="n"/>
      <c r="I396" s="587" t="n"/>
      <c r="L396" s="588" t="n"/>
      <c r="N396" s="583" t="n"/>
      <c r="P396" s="75" t="n"/>
      <c r="Q396" s="75" t="n"/>
      <c r="R396" s="140" t="n"/>
      <c r="U396" s="592" t="n"/>
    </row>
    <row r="397" ht="18.75" customHeight="1" s="275">
      <c r="A397" s="69" t="n">
        <v>70500008</v>
      </c>
      <c r="B397" s="73" t="inlineStr">
        <is>
          <t>Green Fee Direct 18 holes</t>
        </is>
      </c>
      <c r="C397" s="586" t="n">
        <v>46221.31</v>
      </c>
      <c r="D397" s="90" t="n">
        <v>1025</v>
      </c>
      <c r="E397" s="98">
        <f>C397/D397</f>
        <v/>
      </c>
      <c r="G397" s="586">
        <f>+'[2]Rep Wing'!CS146</f>
        <v/>
      </c>
      <c r="H397" s="75">
        <f>+'[2]Rep Wing'!CR146</f>
        <v/>
      </c>
      <c r="I397" s="674">
        <f>G397/H397</f>
        <v/>
      </c>
      <c r="K397" s="591" t="n"/>
      <c r="L397" s="675">
        <f>+H397-D397</f>
        <v/>
      </c>
      <c r="M397" s="232" t="n"/>
      <c r="N397" s="676">
        <f>+I397-E397</f>
        <v/>
      </c>
      <c r="P397" s="589">
        <f>Q397*R397</f>
        <v/>
      </c>
      <c r="Q397" s="75" t="n">
        <v>902</v>
      </c>
      <c r="R397" s="140" t="n">
        <v>66.75</v>
      </c>
      <c r="T397" s="677">
        <f>+G397-P397</f>
        <v/>
      </c>
      <c r="U397" s="678">
        <f>+H397-Q397</f>
        <v/>
      </c>
      <c r="V397" s="672">
        <f>+I397-R397</f>
        <v/>
      </c>
    </row>
    <row r="398">
      <c r="A398" s="69" t="n">
        <v>70500008</v>
      </c>
      <c r="B398" s="69" t="inlineStr">
        <is>
          <t>GF Courtesy</t>
        </is>
      </c>
      <c r="C398" s="586" t="n">
        <v>0</v>
      </c>
      <c r="D398" s="90" t="n">
        <v>134</v>
      </c>
      <c r="E398" s="98">
        <f>C398/D398</f>
        <v/>
      </c>
      <c r="G398" s="586">
        <f>+'[2]Rep Wing'!CS149</f>
        <v/>
      </c>
      <c r="H398" s="75">
        <f>+'[2]Rep Wing'!CR149</f>
        <v/>
      </c>
      <c r="I398" s="587">
        <f>G398/H398</f>
        <v/>
      </c>
      <c r="L398" s="588">
        <f>+H398-D398</f>
        <v/>
      </c>
      <c r="N398" s="593">
        <f>+I398-E398</f>
        <v/>
      </c>
      <c r="P398" s="589">
        <f>Q398*R398</f>
        <v/>
      </c>
      <c r="Q398" s="75" t="n">
        <v>118</v>
      </c>
      <c r="R398" s="140" t="n">
        <v>0</v>
      </c>
      <c r="U398" s="592" t="n"/>
    </row>
    <row r="399" ht="15.15" customHeight="1" s="275">
      <c r="A399" s="69" t="n">
        <v>70500008</v>
      </c>
      <c r="B399" s="73" t="inlineStr">
        <is>
          <t>GF Society/Group/Comp</t>
        </is>
      </c>
      <c r="C399" s="586" t="n">
        <v>2326.45</v>
      </c>
      <c r="D399" s="90" t="n">
        <v>48</v>
      </c>
      <c r="E399" s="98">
        <f>C399/D399</f>
        <v/>
      </c>
      <c r="G399" s="586">
        <f>+'[2]Rep Wing'!CS150</f>
        <v/>
      </c>
      <c r="H399" s="75">
        <f>+'[2]Rep Wing'!CR150</f>
        <v/>
      </c>
      <c r="I399" s="587">
        <f>G399/H399</f>
        <v/>
      </c>
      <c r="K399" s="591" t="n"/>
      <c r="L399" s="592">
        <f>+H399-D399</f>
        <v/>
      </c>
      <c r="N399" s="584">
        <f>+I399-E399</f>
        <v/>
      </c>
      <c r="P399" s="589">
        <f>Q399*R399</f>
        <v/>
      </c>
      <c r="Q399" s="75" t="n">
        <v>42</v>
      </c>
      <c r="R399" s="140" t="n">
        <v>55.32</v>
      </c>
      <c r="T399" s="591">
        <f>+G399-P399</f>
        <v/>
      </c>
      <c r="U399" s="592">
        <f>+H399-Q399</f>
        <v/>
      </c>
      <c r="V399" s="590">
        <f>+I399-R399</f>
        <v/>
      </c>
    </row>
    <row r="400" ht="15.15" customHeight="1" s="275">
      <c r="A400" s="69" t="n">
        <v>70500008</v>
      </c>
      <c r="B400" s="73" t="inlineStr">
        <is>
          <t>GF Members Other Clubs</t>
        </is>
      </c>
      <c r="C400" s="679" t="n">
        <v>15752.07</v>
      </c>
      <c r="D400" s="228" t="n">
        <v>294</v>
      </c>
      <c r="E400" s="98">
        <f>C400/D400</f>
        <v/>
      </c>
      <c r="G400" s="679">
        <f>+'[2]Rep Wing'!CS154</f>
        <v/>
      </c>
      <c r="H400" s="229">
        <f>+'[2]Rep Wing'!CR154</f>
        <v/>
      </c>
      <c r="I400" s="587">
        <f>G400/H400</f>
        <v/>
      </c>
      <c r="K400" s="591" t="n"/>
      <c r="L400" s="680">
        <f>+H400-D400</f>
        <v/>
      </c>
      <c r="N400" s="584">
        <f>+I400-E400</f>
        <v/>
      </c>
      <c r="P400" s="589">
        <f>Q400*R400</f>
        <v/>
      </c>
      <c r="Q400" s="75" t="n">
        <v>258</v>
      </c>
      <c r="R400" s="140" t="n">
        <v>59.85</v>
      </c>
      <c r="T400" s="590">
        <f>+G400-P400</f>
        <v/>
      </c>
      <c r="U400" s="588">
        <f>+H400-Q400</f>
        <v/>
      </c>
      <c r="V400" s="590">
        <f>+I400-R400</f>
        <v/>
      </c>
    </row>
    <row r="401">
      <c r="A401" s="69" t="n">
        <v>70500008</v>
      </c>
      <c r="B401" s="73" t="inlineStr">
        <is>
          <t>Tarjetas Descuento</t>
        </is>
      </c>
      <c r="C401" s="586" t="n">
        <v>99.17</v>
      </c>
      <c r="D401" s="90" t="n">
        <v>2</v>
      </c>
      <c r="E401" s="98">
        <f>C401/D401</f>
        <v/>
      </c>
      <c r="G401" s="586" t="n">
        <v>0</v>
      </c>
      <c r="H401" s="75" t="n">
        <v>0</v>
      </c>
      <c r="I401" s="587" t="n"/>
      <c r="K401" s="591" t="n"/>
      <c r="N401" s="583" t="n"/>
      <c r="P401" s="589">
        <f>Q401*R401</f>
        <v/>
      </c>
      <c r="Q401" s="75" t="n">
        <v>2</v>
      </c>
      <c r="R401" s="140" t="n">
        <v>49.59</v>
      </c>
      <c r="U401" s="592" t="n"/>
    </row>
    <row r="402">
      <c r="A402" s="69" t="n"/>
      <c r="B402" s="69" t="n"/>
      <c r="C402" s="601">
        <f>SUM(C397:C401)</f>
        <v/>
      </c>
      <c r="D402" s="78">
        <f>SUM(D397:D401)</f>
        <v/>
      </c>
      <c r="E402" s="163" t="n"/>
      <c r="G402" s="602">
        <f>SUM(G397:G401)</f>
        <v/>
      </c>
      <c r="H402" s="81">
        <f>SUM(H397:H401)</f>
        <v/>
      </c>
      <c r="I402" s="587">
        <f>+G402/H402</f>
        <v/>
      </c>
      <c r="K402" s="591" t="n"/>
      <c r="N402" s="583" t="n"/>
      <c r="P402" s="597">
        <f>SUM(P397:P401)</f>
        <v/>
      </c>
      <c r="Q402" s="116">
        <f>SUM(Q397:Q401)</f>
        <v/>
      </c>
      <c r="R402" s="140" t="n"/>
      <c r="T402" s="598">
        <f>SUM(T397:T401)</f>
        <v/>
      </c>
      <c r="U402" s="588">
        <f>+H402-Q402</f>
        <v/>
      </c>
      <c r="V402" s="590" t="n"/>
    </row>
    <row r="403">
      <c r="A403" s="69" t="n"/>
      <c r="B403" s="69" t="n"/>
      <c r="C403" s="589" t="n"/>
      <c r="D403" s="75" t="n"/>
      <c r="E403" s="97" t="n"/>
      <c r="G403" s="589" t="n"/>
      <c r="H403" s="75" t="n"/>
      <c r="I403" s="587" t="n"/>
      <c r="N403" s="583" t="n"/>
      <c r="P403" s="75" t="n"/>
      <c r="Q403" s="75" t="n"/>
      <c r="R403" s="140" t="n"/>
      <c r="U403" s="592" t="n"/>
    </row>
    <row r="404">
      <c r="A404" s="69" t="n">
        <v>70500009</v>
      </c>
      <c r="B404" s="69" t="inlineStr">
        <is>
          <t>GF 9 Holes</t>
        </is>
      </c>
      <c r="C404" s="594" t="n">
        <v>8690.08</v>
      </c>
      <c r="D404" s="91" t="n">
        <v>296</v>
      </c>
      <c r="E404" s="163">
        <f>C404/D404</f>
        <v/>
      </c>
      <c r="G404" s="602">
        <f>+'[2]Rep Wing'!CS153</f>
        <v/>
      </c>
      <c r="H404" s="81">
        <f>+'[2]Rep Wing'!CR153</f>
        <v/>
      </c>
      <c r="I404" s="587">
        <f>G404/H404</f>
        <v/>
      </c>
      <c r="L404" s="588">
        <f>+H404-D404</f>
        <v/>
      </c>
      <c r="N404" s="584">
        <f>+I404-E404</f>
        <v/>
      </c>
      <c r="P404" s="597">
        <f>Q404*R404</f>
        <v/>
      </c>
      <c r="Q404" s="116" t="n">
        <v>260</v>
      </c>
      <c r="R404" s="140" t="n">
        <v>21.34</v>
      </c>
      <c r="T404" s="591">
        <f>+G404-P404</f>
        <v/>
      </c>
      <c r="U404" s="588">
        <f>+H404-Q404</f>
        <v/>
      </c>
      <c r="V404" s="591">
        <f>+I404-R404</f>
        <v/>
      </c>
    </row>
    <row r="405">
      <c r="A405" s="69" t="n"/>
      <c r="B405" s="69" t="n"/>
      <c r="C405" s="589" t="n"/>
      <c r="D405" s="75" t="n"/>
      <c r="E405" s="97" t="n"/>
      <c r="G405" s="589" t="n"/>
      <c r="H405" s="75" t="n"/>
      <c r="I405" s="587" t="n"/>
      <c r="L405" s="216" t="n"/>
      <c r="N405" s="583" t="n"/>
      <c r="P405" s="75" t="n"/>
      <c r="Q405" s="75" t="n"/>
      <c r="R405" s="140" t="n"/>
      <c r="U405" s="592" t="n"/>
    </row>
    <row r="406">
      <c r="A406" s="69" t="n">
        <v>70500010</v>
      </c>
      <c r="B406" s="69" t="inlineStr">
        <is>
          <t>Off Peak  Annual GF Pass</t>
        </is>
      </c>
      <c r="C406" s="594" t="n">
        <v>0</v>
      </c>
      <c r="D406" s="91" t="n">
        <v>0</v>
      </c>
      <c r="E406" s="97">
        <f>C406/D406</f>
        <v/>
      </c>
      <c r="G406" s="602" t="n">
        <v>0</v>
      </c>
      <c r="H406" s="81" t="n">
        <v>0</v>
      </c>
      <c r="I406" s="587" t="n"/>
      <c r="L406" s="588">
        <f>+H406-D406</f>
        <v/>
      </c>
      <c r="N406" s="584" t="n"/>
      <c r="P406" s="597">
        <f>Q406*R406</f>
        <v/>
      </c>
      <c r="Q406" s="116" t="n">
        <v>0</v>
      </c>
      <c r="R406" s="140" t="n">
        <v>0</v>
      </c>
      <c r="T406" s="591">
        <f>+G406-P406</f>
        <v/>
      </c>
      <c r="U406" s="592">
        <f>+H406-Q406</f>
        <v/>
      </c>
      <c r="V406" s="590" t="n"/>
    </row>
    <row r="407">
      <c r="A407" s="69" t="n"/>
      <c r="B407" s="69" t="n"/>
      <c r="C407" s="589" t="n"/>
      <c r="D407" s="75" t="n"/>
      <c r="E407" s="97" t="n"/>
      <c r="G407" s="589" t="n"/>
      <c r="H407" s="75" t="n"/>
      <c r="I407" s="587" t="n"/>
      <c r="N407" s="583" t="n"/>
      <c r="P407" s="75" t="n"/>
      <c r="Q407" s="75" t="n"/>
      <c r="R407" s="140" t="n"/>
      <c r="U407" s="592" t="n"/>
    </row>
    <row r="408">
      <c r="A408" s="69" t="n">
        <v>70500056</v>
      </c>
      <c r="B408" s="69" t="inlineStr">
        <is>
          <t>Junior Annual Membership</t>
        </is>
      </c>
      <c r="C408" s="643" t="n">
        <v>0</v>
      </c>
      <c r="D408" s="169" t="n">
        <v>0</v>
      </c>
      <c r="E408" s="97">
        <f>C408/D408</f>
        <v/>
      </c>
      <c r="G408" s="602" t="n">
        <v>0</v>
      </c>
      <c r="H408" s="81" t="n">
        <v>0</v>
      </c>
      <c r="I408" s="587" t="n"/>
      <c r="N408" s="583" t="n"/>
      <c r="P408" s="116">
        <f>Q408*R408</f>
        <v/>
      </c>
      <c r="Q408" s="116" t="n">
        <v>0</v>
      </c>
      <c r="R408" s="140" t="n">
        <v>0</v>
      </c>
      <c r="T408" s="591">
        <f>+G408-P408</f>
        <v/>
      </c>
      <c r="U408" s="592">
        <f>+H408-Q408</f>
        <v/>
      </c>
      <c r="V408" s="590" t="n"/>
    </row>
    <row r="409" ht="15.15" customHeight="1" s="275">
      <c r="A409" s="69" t="n"/>
      <c r="B409" s="69" t="n"/>
      <c r="C409" s="589" t="n"/>
      <c r="D409" s="75" t="n"/>
      <c r="E409" s="97" t="n"/>
      <c r="G409" s="589" t="n"/>
      <c r="H409" s="75" t="n"/>
      <c r="I409" s="587" t="n"/>
      <c r="K409" s="591" t="n"/>
      <c r="N409" s="583" t="n"/>
      <c r="P409" s="75" t="n"/>
      <c r="Q409" s="75" t="n"/>
      <c r="R409" s="140" t="n"/>
      <c r="U409" s="592" t="n"/>
    </row>
    <row r="410" ht="18" customHeight="1" s="275">
      <c r="A410" s="69" t="n">
        <v>70500011</v>
      </c>
      <c r="B410" s="73" t="inlineStr">
        <is>
          <t>GF TTOO Credito</t>
        </is>
      </c>
      <c r="C410" s="586" t="n">
        <v>10462.4</v>
      </c>
      <c r="D410" s="90" t="n">
        <v>207</v>
      </c>
      <c r="E410" s="98">
        <f>C410/D410</f>
        <v/>
      </c>
      <c r="F410" s="204">
        <f>+C410/(C410+C411)</f>
        <v/>
      </c>
      <c r="G410" s="589">
        <f>+'[2]Rep Wing'!CS147</f>
        <v/>
      </c>
      <c r="H410" s="75">
        <f>+'[2]Rep Wing'!CR147</f>
        <v/>
      </c>
      <c r="I410" s="587">
        <f>G410/H410</f>
        <v/>
      </c>
      <c r="J410" s="204">
        <f>+G410/(G410+G411)</f>
        <v/>
      </c>
      <c r="K410" s="591" t="n"/>
      <c r="L410" s="660">
        <f>+H410-D410</f>
        <v/>
      </c>
      <c r="M410" s="208" t="n"/>
      <c r="N410" s="661">
        <f>+I410-E410</f>
        <v/>
      </c>
      <c r="P410" s="589">
        <f>Q410*R410</f>
        <v/>
      </c>
      <c r="Q410" s="75" t="n">
        <v>182</v>
      </c>
      <c r="R410" s="140" t="n">
        <v>52.08</v>
      </c>
      <c r="S410" s="204">
        <f>+P410/(P410+P411)</f>
        <v/>
      </c>
      <c r="T410" s="590">
        <f>+G410-P410</f>
        <v/>
      </c>
      <c r="U410" s="588">
        <f>+H410-Q410</f>
        <v/>
      </c>
      <c r="V410" s="591">
        <f>+I410-R410</f>
        <v/>
      </c>
    </row>
    <row r="411" ht="18.75" customHeight="1" s="275">
      <c r="A411" s="69" t="n">
        <v>70500011</v>
      </c>
      <c r="B411" s="73" t="inlineStr">
        <is>
          <t>GF TTOO Prepay</t>
        </is>
      </c>
      <c r="C411" s="586" t="n">
        <v>15800</v>
      </c>
      <c r="D411" s="90" t="n">
        <v>305</v>
      </c>
      <c r="E411" s="98">
        <f>C411/D411</f>
        <v/>
      </c>
      <c r="F411" s="205">
        <f>+C411/(C411+C410)</f>
        <v/>
      </c>
      <c r="G411" s="589">
        <f>+'[2]Rep Wing'!CS148</f>
        <v/>
      </c>
      <c r="H411" s="75">
        <f>+'[2]Rep Wing'!CR148</f>
        <v/>
      </c>
      <c r="I411" s="587">
        <f>G411/H411</f>
        <v/>
      </c>
      <c r="J411" s="205">
        <f>+G411/(G411+G410)</f>
        <v/>
      </c>
      <c r="K411" s="591" t="n"/>
      <c r="L411" s="662">
        <f>+H411-D411</f>
        <v/>
      </c>
      <c r="M411" s="211" t="n"/>
      <c r="N411" s="663">
        <f>+I411-E411</f>
        <v/>
      </c>
      <c r="P411" s="589">
        <f>Q411*R411</f>
        <v/>
      </c>
      <c r="Q411" s="75" t="n">
        <v>268</v>
      </c>
      <c r="R411" s="140" t="n">
        <v>64.14</v>
      </c>
      <c r="S411" s="205">
        <f>+P411/(P411+P410)</f>
        <v/>
      </c>
      <c r="T411" s="590">
        <f>+G411-P411</f>
        <v/>
      </c>
      <c r="U411" s="590">
        <f>+H411-Q411</f>
        <v/>
      </c>
      <c r="V411" s="590">
        <f>+I411-R411</f>
        <v/>
      </c>
    </row>
    <row r="412">
      <c r="A412" s="69" t="n">
        <v>70500011</v>
      </c>
      <c r="B412" s="69" t="inlineStr">
        <is>
          <t>Buggy TOO Credito</t>
        </is>
      </c>
      <c r="C412" s="586" t="n">
        <v>2516.53</v>
      </c>
      <c r="D412" s="90" t="n">
        <v>87</v>
      </c>
      <c r="E412" s="98">
        <f>C412/D412</f>
        <v/>
      </c>
      <c r="G412" s="589">
        <f>+'[2]Rep Wing'!CS159</f>
        <v/>
      </c>
      <c r="H412" s="75">
        <f>+'[2]Rep Wing'!CR159</f>
        <v/>
      </c>
      <c r="I412" s="587">
        <f>G412/H412</f>
        <v/>
      </c>
      <c r="L412" s="588">
        <f>+H412-D412</f>
        <v/>
      </c>
      <c r="N412" s="584">
        <f>+I412-E412</f>
        <v/>
      </c>
      <c r="P412" s="589">
        <f>Q412*R412</f>
        <v/>
      </c>
      <c r="Q412" s="75" t="n">
        <v>76</v>
      </c>
      <c r="R412" s="140" t="n">
        <v>33.04</v>
      </c>
      <c r="T412" s="590">
        <f>+G412-P412</f>
        <v/>
      </c>
      <c r="U412" s="588">
        <f>+H412-Q412</f>
        <v/>
      </c>
      <c r="V412" s="590">
        <f>+I412-R412</f>
        <v/>
      </c>
    </row>
    <row r="413">
      <c r="A413" s="69" t="n">
        <v>70500011</v>
      </c>
      <c r="B413" s="69" t="inlineStr">
        <is>
          <t>Abonos Tour Oper.</t>
        </is>
      </c>
      <c r="C413" s="586" t="n">
        <v>0</v>
      </c>
      <c r="D413" s="90" t="n">
        <v>0</v>
      </c>
      <c r="E413" s="98" t="n"/>
      <c r="G413" s="589" t="n"/>
      <c r="H413" s="75" t="n"/>
      <c r="I413" s="587" t="n"/>
      <c r="L413" s="588">
        <f>+H413-D413</f>
        <v/>
      </c>
      <c r="N413" s="584" t="n"/>
      <c r="P413" s="589">
        <f>Q413*R413</f>
        <v/>
      </c>
      <c r="Q413" s="75" t="n">
        <v>0</v>
      </c>
      <c r="R413" s="140" t="n">
        <v>0</v>
      </c>
      <c r="T413" s="590">
        <f>+G413-P413</f>
        <v/>
      </c>
      <c r="U413" s="592">
        <f>+H413-Q413</f>
        <v/>
      </c>
      <c r="V413" s="591" t="n"/>
    </row>
    <row r="414">
      <c r="A414" s="69" t="n">
        <v>70500011</v>
      </c>
      <c r="B414" s="69" t="inlineStr">
        <is>
          <t>GITO</t>
        </is>
      </c>
      <c r="C414" s="586" t="n">
        <v>0</v>
      </c>
      <c r="D414" s="90" t="n">
        <v>24</v>
      </c>
      <c r="E414" s="98">
        <f>C414/D414</f>
        <v/>
      </c>
      <c r="G414" s="589">
        <f>+'[2]Rep Wing'!CS163</f>
        <v/>
      </c>
      <c r="H414" s="75">
        <f>+'[2]Rep Wing'!CR163</f>
        <v/>
      </c>
      <c r="I414" s="587" t="n"/>
      <c r="L414" s="588">
        <f>+H414-D414</f>
        <v/>
      </c>
      <c r="N414" s="584">
        <f>+I414-E414</f>
        <v/>
      </c>
      <c r="P414" s="589">
        <f>Q414*R414</f>
        <v/>
      </c>
      <c r="Q414" s="75" t="n">
        <v>0</v>
      </c>
      <c r="R414" s="140" t="n">
        <v>0</v>
      </c>
      <c r="U414" s="592" t="n"/>
    </row>
    <row r="415">
      <c r="A415" s="69" t="n">
        <v>70500011</v>
      </c>
      <c r="B415" s="69" t="inlineStr">
        <is>
          <t>Paquetes</t>
        </is>
      </c>
      <c r="C415" s="586" t="n">
        <v>0</v>
      </c>
      <c r="D415" s="90" t="n">
        <v>0</v>
      </c>
      <c r="E415" s="98" t="n"/>
      <c r="G415" s="589" t="n"/>
      <c r="H415" s="75" t="n"/>
      <c r="I415" s="587" t="n"/>
      <c r="K415" s="591" t="n"/>
      <c r="L415" s="216" t="n"/>
      <c r="N415" s="583" t="n"/>
      <c r="P415" s="589">
        <f>Q415*R415</f>
        <v/>
      </c>
      <c r="Q415" s="75" t="n">
        <v>0</v>
      </c>
      <c r="R415" s="140" t="n">
        <v>0</v>
      </c>
      <c r="T415" s="591">
        <f>+G415-P415</f>
        <v/>
      </c>
      <c r="U415" s="592" t="n"/>
      <c r="V415" s="591" t="n"/>
    </row>
    <row r="416">
      <c r="A416" s="69" t="n"/>
      <c r="B416" s="69" t="n"/>
      <c r="C416" s="601">
        <f>SUM(C410:C415)</f>
        <v/>
      </c>
      <c r="D416" s="78">
        <f>SUM(D410:D415)</f>
        <v/>
      </c>
      <c r="E416" s="163" t="n"/>
      <c r="G416" s="602">
        <f>SUM(G410:G415)</f>
        <v/>
      </c>
      <c r="H416" s="81">
        <f>SUM(H410:H415)</f>
        <v/>
      </c>
      <c r="I416" s="587">
        <f>+G416/H416</f>
        <v/>
      </c>
      <c r="L416" s="216" t="n"/>
      <c r="N416" s="583" t="n"/>
      <c r="P416" s="597">
        <f>SUM(P410:P415)</f>
        <v/>
      </c>
      <c r="Q416" s="116">
        <f>SUM(Q410:Q415)</f>
        <v/>
      </c>
      <c r="R416" s="140" t="n"/>
      <c r="T416" s="598">
        <f>SUM(T410:T415)</f>
        <v/>
      </c>
      <c r="U416" s="588" t="n"/>
      <c r="V416" s="591" t="n"/>
    </row>
    <row r="417">
      <c r="A417" s="69" t="n"/>
      <c r="B417" s="69" t="n"/>
      <c r="C417" s="644" t="n"/>
      <c r="D417" s="75" t="n"/>
      <c r="E417" s="97" t="n"/>
      <c r="G417" s="589" t="n"/>
      <c r="H417" s="75" t="n"/>
      <c r="I417" s="587" t="n"/>
      <c r="L417" s="216" t="n"/>
      <c r="N417" s="583" t="n"/>
      <c r="P417" s="75" t="n"/>
      <c r="Q417" s="75" t="n"/>
      <c r="R417" s="140" t="n"/>
      <c r="U417" s="592" t="n"/>
    </row>
    <row r="418">
      <c r="A418" s="69" t="n">
        <v>70500036</v>
      </c>
      <c r="B418" s="69" t="inlineStr">
        <is>
          <t>GF Temporary Membership</t>
        </is>
      </c>
      <c r="C418" s="594" t="n">
        <v>1136.36</v>
      </c>
      <c r="D418" s="91" t="n">
        <v>3</v>
      </c>
      <c r="E418" s="98">
        <f>C418/D418</f>
        <v/>
      </c>
      <c r="G418" s="602">
        <f>+'[2]Rep Wing'!CS160</f>
        <v/>
      </c>
      <c r="H418" s="81">
        <f>+'[2]Rep Wing'!CR160</f>
        <v/>
      </c>
      <c r="I418" s="587">
        <f>G418/H418</f>
        <v/>
      </c>
      <c r="L418" s="588">
        <f>+H418-D418</f>
        <v/>
      </c>
      <c r="N418" s="584">
        <f>+I418-E418</f>
        <v/>
      </c>
      <c r="P418" s="597">
        <f>Q418*R418</f>
        <v/>
      </c>
      <c r="Q418" s="116" t="n">
        <v>2</v>
      </c>
      <c r="R418" s="140" t="n">
        <v>520.7</v>
      </c>
      <c r="T418" s="590">
        <f>+G418-P418</f>
        <v/>
      </c>
      <c r="U418" s="588">
        <f>+H418-Q418</f>
        <v/>
      </c>
      <c r="V418" s="591">
        <f>+I418-R418</f>
        <v/>
      </c>
    </row>
    <row r="419">
      <c r="A419" s="69" t="n"/>
      <c r="B419" s="69" t="n"/>
      <c r="C419" s="619" t="n"/>
      <c r="D419" s="90" t="n"/>
      <c r="E419" s="75" t="n"/>
      <c r="G419" s="589" t="n"/>
      <c r="H419" s="75" t="n"/>
      <c r="I419" s="587" t="n"/>
      <c r="L419" s="216" t="n"/>
      <c r="N419" s="583" t="n"/>
      <c r="P419" s="75" t="n"/>
      <c r="Q419" s="75" t="n"/>
      <c r="R419" s="75" t="n"/>
      <c r="U419" s="592" t="n"/>
    </row>
    <row r="420">
      <c r="A420" s="69" t="n"/>
      <c r="B420" s="69" t="n"/>
      <c r="C420" s="619" t="n"/>
      <c r="D420" s="90" t="n"/>
      <c r="E420" s="75" t="n"/>
      <c r="G420" s="75" t="n"/>
      <c r="H420" s="75" t="n"/>
      <c r="I420" s="587" t="n"/>
      <c r="L420" s="216" t="n"/>
      <c r="N420" s="583" t="n"/>
      <c r="P420" s="75" t="n"/>
      <c r="Q420" s="75" t="n"/>
      <c r="R420" s="75" t="n"/>
      <c r="U420" s="592" t="n"/>
    </row>
    <row r="421">
      <c r="A421" s="69" t="n"/>
      <c r="B421" s="69" t="inlineStr">
        <is>
          <t>GREEN FEES ONLY 2025</t>
        </is>
      </c>
      <c r="C421" s="637">
        <f>SUM(C411,C410,C404,C399,C397,C393,C392)</f>
        <v/>
      </c>
      <c r="D421" s="165">
        <f>SUM(D392,D393,D397,D399,D404,D410,D411)</f>
        <v/>
      </c>
      <c r="E421" s="122" t="n"/>
      <c r="G421" s="637">
        <f>SUM(G411,G410,G404,G399,G397,G393,G392)</f>
        <v/>
      </c>
      <c r="H421" s="165">
        <f>SUM(H411,H410,H404,H399,H397,H392,H393)</f>
        <v/>
      </c>
      <c r="I421" s="587">
        <f>+G421/H421</f>
        <v/>
      </c>
      <c r="J421" s="85" t="n"/>
      <c r="K421" s="85" t="n"/>
      <c r="L421" s="653">
        <f>+H421-D421</f>
        <v/>
      </c>
      <c r="N421" s="639">
        <f>+I421-E421</f>
        <v/>
      </c>
      <c r="P421" s="640">
        <f>SUM(P392,P393,P397,P399,P400,P401,P404,P410,P411)</f>
        <v/>
      </c>
      <c r="Q421" s="187">
        <f>SUM(Q392,Q393,Q397,Q399,Q400,Q401,Q410,Q411,Q404)</f>
        <v/>
      </c>
      <c r="R421" s="75" t="n"/>
      <c r="T421" s="673">
        <f>+G421-P421</f>
        <v/>
      </c>
      <c r="U421" s="588" t="n"/>
      <c r="V421" s="591" t="n"/>
    </row>
    <row r="422">
      <c r="A422" s="69" t="n"/>
      <c r="B422" s="69" t="n"/>
      <c r="C422" s="586" t="n"/>
      <c r="D422" s="90" t="n"/>
      <c r="E422" s="140" t="n"/>
      <c r="G422" s="586" t="n"/>
      <c r="H422" s="90" t="n"/>
      <c r="I422" s="587" t="n"/>
      <c r="N422" s="583" t="n"/>
      <c r="P422" s="75" t="n"/>
      <c r="Q422" s="75" t="n"/>
      <c r="R422" s="75" t="n"/>
      <c r="U422" s="592" t="n"/>
    </row>
    <row r="423">
      <c r="A423" s="69" t="n">
        <v>70500023</v>
      </c>
      <c r="B423" s="69" t="inlineStr">
        <is>
          <t>Buggies Visitor 18 H</t>
        </is>
      </c>
      <c r="C423" s="586" t="n">
        <v>16415.04</v>
      </c>
      <c r="D423" s="90" t="n">
        <v>503</v>
      </c>
      <c r="E423" s="140">
        <f>C423/D423</f>
        <v/>
      </c>
      <c r="G423" s="586">
        <f>+'[2]Rep Wing'!CS101</f>
        <v/>
      </c>
      <c r="H423" s="90">
        <f>+'[2]Rep Wing'!CR101</f>
        <v/>
      </c>
      <c r="I423" s="587">
        <f>G423/H423</f>
        <v/>
      </c>
      <c r="L423" s="588">
        <f>+H423-D423</f>
        <v/>
      </c>
      <c r="N423" s="584">
        <f>+I423-E423</f>
        <v/>
      </c>
      <c r="P423" s="589">
        <f>Q423*R423</f>
        <v/>
      </c>
      <c r="Q423" s="75" t="n">
        <v>503</v>
      </c>
      <c r="R423" s="140" t="n">
        <v>37.19</v>
      </c>
      <c r="T423" s="590">
        <f>+G423-P423</f>
        <v/>
      </c>
      <c r="U423" s="588">
        <f>+H423-Q423</f>
        <v/>
      </c>
      <c r="V423" s="590">
        <f>+I423-R423</f>
        <v/>
      </c>
    </row>
    <row r="424">
      <c r="A424" s="69" t="n">
        <v>70500023</v>
      </c>
      <c r="B424" s="69" t="inlineStr">
        <is>
          <t>Buggies Member 18 H</t>
        </is>
      </c>
      <c r="C424" s="586" t="n">
        <v>3283.88</v>
      </c>
      <c r="D424" s="90" t="n">
        <v>313</v>
      </c>
      <c r="E424" s="140">
        <f>C424/D424</f>
        <v/>
      </c>
      <c r="G424" s="586">
        <f>+'[2]Rep Wing'!CS102</f>
        <v/>
      </c>
      <c r="H424" s="90">
        <f>+'[2]Rep Wing'!CR102</f>
        <v/>
      </c>
      <c r="I424" s="587">
        <f>G424/H424</f>
        <v/>
      </c>
      <c r="L424" s="592">
        <f>+H424-D424</f>
        <v/>
      </c>
      <c r="N424" s="593">
        <f>+I424-E424</f>
        <v/>
      </c>
      <c r="P424" s="589">
        <f>Q424*R424</f>
        <v/>
      </c>
      <c r="Q424" s="75" t="n">
        <v>313</v>
      </c>
      <c r="R424" s="140" t="n">
        <v>17.6960305343511</v>
      </c>
      <c r="T424" s="590">
        <f>+G424-P424</f>
        <v/>
      </c>
      <c r="U424" s="592">
        <f>+H424-Q424</f>
        <v/>
      </c>
      <c r="V424" s="590">
        <f>+I424-R424</f>
        <v/>
      </c>
    </row>
    <row r="425">
      <c r="A425" s="69" t="n">
        <v>70500023</v>
      </c>
      <c r="B425" s="69" t="inlineStr">
        <is>
          <t>Buggy Other (9 holes, Society, Individual)</t>
        </is>
      </c>
      <c r="C425" s="586" t="n">
        <v>5233.88</v>
      </c>
      <c r="D425" s="90" t="n">
        <v>360</v>
      </c>
      <c r="E425" s="140">
        <f>C425/D425</f>
        <v/>
      </c>
      <c r="G425" s="586">
        <f>+'[2]Rep Wing'!CS103+'[2]Rep Wing'!CS105+'[2]Rep Wing'!CS110</f>
        <v/>
      </c>
      <c r="H425" s="90">
        <f>+'[2]Rep Wing'!CR103+'[2]Rep Wing'!CR105+'[2]Rep Wing'!CR110</f>
        <v/>
      </c>
      <c r="I425" s="587">
        <f>G425/H425</f>
        <v/>
      </c>
      <c r="L425" s="588">
        <f>+H425-D425</f>
        <v/>
      </c>
      <c r="N425" s="584">
        <f>+I425-E425</f>
        <v/>
      </c>
      <c r="P425" s="589">
        <f>Q425*R425</f>
        <v/>
      </c>
      <c r="Q425" s="75" t="n">
        <v>360</v>
      </c>
      <c r="R425" s="140" t="n">
        <v>7.0215503875969</v>
      </c>
      <c r="T425" s="591">
        <f>+G425-P425</f>
        <v/>
      </c>
      <c r="U425" s="588">
        <f>+H425-Q425</f>
        <v/>
      </c>
      <c r="V425" s="591">
        <f>+I425-R425</f>
        <v/>
      </c>
    </row>
    <row r="426">
      <c r="A426" s="69" t="n">
        <v>70500023</v>
      </c>
      <c r="B426" s="69" t="inlineStr">
        <is>
          <t>Members Monthly Pass</t>
        </is>
      </c>
      <c r="C426" s="586" t="n">
        <v>66.12</v>
      </c>
      <c r="D426" s="90" t="n">
        <v>2</v>
      </c>
      <c r="E426" s="140">
        <f>C426/D426</f>
        <v/>
      </c>
      <c r="G426" s="586">
        <f>+'[2]Rep Wing'!CS115</f>
        <v/>
      </c>
      <c r="H426" s="90">
        <f>+'[2]Rep Wing'!CR115</f>
        <v/>
      </c>
      <c r="I426" s="587">
        <f>G426/H426</f>
        <v/>
      </c>
      <c r="N426" s="583" t="n"/>
      <c r="P426" s="589">
        <f>Q426*R426</f>
        <v/>
      </c>
      <c r="Q426" s="75" t="n">
        <v>2</v>
      </c>
      <c r="R426" s="140" t="n">
        <v>33.0575</v>
      </c>
      <c r="T426" s="590">
        <f>+G426-P426</f>
        <v/>
      </c>
      <c r="U426" s="588" t="n"/>
      <c r="V426" s="590" t="n"/>
    </row>
    <row r="427">
      <c r="A427" s="69" t="n"/>
      <c r="B427" s="69" t="n"/>
      <c r="C427" s="642">
        <f>SUM(C423:C426)</f>
        <v/>
      </c>
      <c r="D427" s="167">
        <f>SUM(D423:D426)</f>
        <v/>
      </c>
      <c r="E427" s="140" t="n"/>
      <c r="G427" s="602">
        <f>SUM(G423:G426)</f>
        <v/>
      </c>
      <c r="H427" s="81">
        <f>SUM(H423:H426)</f>
        <v/>
      </c>
      <c r="I427" s="587" t="n"/>
      <c r="K427" s="591" t="n"/>
      <c r="N427" s="583" t="n"/>
      <c r="P427" s="597">
        <f>SUM(P423:P426)</f>
        <v/>
      </c>
      <c r="Q427" s="116">
        <f>SUM(Q423:Q426)</f>
        <v/>
      </c>
      <c r="R427" s="140" t="n"/>
      <c r="T427" s="598">
        <f>SUM(T423:T426)</f>
        <v/>
      </c>
      <c r="U427" s="588" t="n"/>
      <c r="V427" s="591" t="n"/>
    </row>
    <row r="428">
      <c r="A428" s="69" t="n"/>
      <c r="B428" s="69" t="n"/>
      <c r="C428" s="586" t="n"/>
      <c r="D428" s="90" t="n"/>
      <c r="E428" s="140" t="n"/>
      <c r="G428" s="586" t="n"/>
      <c r="H428" s="90" t="n"/>
      <c r="I428" s="587" t="n"/>
      <c r="N428" s="583" t="n"/>
      <c r="P428" s="589" t="n"/>
      <c r="Q428" s="75" t="n"/>
      <c r="R428" s="75" t="n"/>
      <c r="U428" s="592" t="n"/>
    </row>
    <row r="429">
      <c r="A429" s="92" t="n">
        <v>70500015</v>
      </c>
      <c r="B429" s="69" t="inlineStr">
        <is>
          <t>Trolleys (Direct + Members)</t>
        </is>
      </c>
      <c r="C429" s="643" t="n">
        <v>1401.65</v>
      </c>
      <c r="D429" s="169" t="n">
        <v>166</v>
      </c>
      <c r="E429" s="140">
        <f>C429/D429</f>
        <v/>
      </c>
      <c r="G429" s="602">
        <f>+'[2]Rep Wing'!CS156</f>
        <v/>
      </c>
      <c r="H429" s="81">
        <f>+'[2]Rep Wing'!CR156</f>
        <v/>
      </c>
      <c r="I429" s="587">
        <f>G429/H429</f>
        <v/>
      </c>
      <c r="L429" s="592">
        <f>+H429-D429</f>
        <v/>
      </c>
      <c r="N429" s="584">
        <f>+I429-E429</f>
        <v/>
      </c>
      <c r="P429" s="597">
        <f>Q429*R429</f>
        <v/>
      </c>
      <c r="Q429" s="116" t="n">
        <v>146</v>
      </c>
      <c r="R429" s="75" t="n">
        <v>7.55</v>
      </c>
      <c r="T429" s="604">
        <f>+G429-P429</f>
        <v/>
      </c>
      <c r="U429" s="592">
        <f>+H429-Q429</f>
        <v/>
      </c>
      <c r="V429" s="591">
        <f>+I429-R429</f>
        <v/>
      </c>
    </row>
    <row r="430">
      <c r="A430" s="92" t="n"/>
      <c r="B430" s="69" t="n"/>
      <c r="C430" s="589" t="n"/>
      <c r="D430" s="75" t="n"/>
      <c r="E430" s="75" t="n"/>
      <c r="G430" s="619" t="n"/>
      <c r="H430" s="75" t="n"/>
      <c r="I430" s="587" t="n"/>
      <c r="P430" s="75" t="n"/>
      <c r="Q430" s="75" t="n"/>
      <c r="R430" s="75" t="n"/>
      <c r="U430" s="592" t="n"/>
    </row>
    <row r="431">
      <c r="A431" s="92" t="n"/>
      <c r="B431" s="69" t="n"/>
      <c r="C431" s="589" t="n"/>
      <c r="D431" s="75" t="n"/>
      <c r="E431" s="75" t="n"/>
      <c r="G431" s="619" t="n"/>
      <c r="H431" s="75" t="n"/>
      <c r="I431" s="587" t="n"/>
      <c r="P431" s="75" t="n"/>
      <c r="Q431" s="75" t="n"/>
      <c r="R431" s="75" t="n"/>
      <c r="U431" s="592" t="n"/>
    </row>
    <row r="432">
      <c r="A432" s="92" t="n"/>
      <c r="B432" s="69" t="inlineStr">
        <is>
          <t>TOTAL - ACTUAL GF + BUGGIES</t>
        </is>
      </c>
      <c r="C432" s="640">
        <f>SUM(C427,C421,C412)</f>
        <v/>
      </c>
      <c r="D432" s="75" t="n"/>
      <c r="E432" s="75" t="n"/>
      <c r="G432" s="602">
        <f>SUM(G412,G421,G427)</f>
        <v/>
      </c>
      <c r="H432" s="94">
        <f>SUM(H427,H421,H412)</f>
        <v/>
      </c>
      <c r="I432" s="587">
        <f>+G432/H432</f>
        <v/>
      </c>
      <c r="P432" s="640">
        <f>SUM(P427,P421,P412)</f>
        <v/>
      </c>
      <c r="Q432" s="94">
        <f>SUM(Q427,Q421,Q412)</f>
        <v/>
      </c>
      <c r="R432" s="75" t="n"/>
      <c r="T432" s="598">
        <f>+G432-P432</f>
        <v/>
      </c>
      <c r="U432" s="592" t="n"/>
      <c r="V432" s="590" t="n"/>
    </row>
    <row r="433">
      <c r="A433" s="3" t="n"/>
      <c r="B433" s="69" t="n"/>
      <c r="C433" s="668" t="n"/>
      <c r="D433" s="75" t="n"/>
      <c r="E433" s="75" t="n"/>
      <c r="G433" s="586" t="n"/>
      <c r="H433" s="75" t="n"/>
      <c r="I433" s="122" t="n"/>
      <c r="P433" s="75" t="n"/>
      <c r="Q433" s="75" t="n"/>
      <c r="R433" s="75" t="n"/>
      <c r="U433" s="592" t="n"/>
    </row>
    <row r="434" ht="15.15" customHeight="1" s="275">
      <c r="A434" s="3" t="n"/>
      <c r="B434" s="69" t="inlineStr">
        <is>
          <t>TOTAL</t>
        </is>
      </c>
      <c r="C434" s="640">
        <f>SUM(C429,C427,C418,C416,C408,C406,C404,C402,C395)</f>
        <v/>
      </c>
      <c r="D434" s="75" t="n"/>
      <c r="E434" s="75" t="n"/>
      <c r="G434" s="622">
        <f>SUM(G395,G402,G404,G406,G408,G416,G418,G427,G429)</f>
        <v/>
      </c>
      <c r="H434" s="75" t="n"/>
      <c r="I434" s="75" t="n"/>
      <c r="J434" s="584" t="n"/>
      <c r="K434" s="591" t="n"/>
      <c r="P434" s="640">
        <f>SUM(P395,P402,P404,P406,P408,P416,P418,P427,P429)</f>
        <v/>
      </c>
      <c r="Q434" s="75" t="n"/>
      <c r="R434" s="75" t="n"/>
      <c r="T434" s="645">
        <f>+G434-P434</f>
        <v/>
      </c>
      <c r="U434" s="592" t="n"/>
      <c r="V434" s="591" t="n"/>
    </row>
    <row r="435" ht="15.15" customHeight="1" s="275"/>
    <row r="436"/>
    <row r="437"/>
    <row r="438"/>
    <row r="439"/>
    <row r="440"/>
    <row r="441"/>
    <row r="442" ht="15.15" customHeight="1" s="275"/>
    <row r="443" ht="26.55" customHeight="1" s="275">
      <c r="A443" s="573" t="inlineStr">
        <is>
          <t>SEPTEMBER 2025</t>
        </is>
      </c>
      <c r="B443" s="574" t="n"/>
      <c r="C443" s="575" t="inlineStr">
        <is>
          <t>ACTUAL YTD SEPTEMBER 2024</t>
        </is>
      </c>
      <c r="D443" s="576" t="n"/>
      <c r="E443" s="577" t="n"/>
      <c r="F443" s="61" t="n"/>
      <c r="G443" s="578" t="inlineStr">
        <is>
          <t>ACTUAL YTD SEPT 2025</t>
        </is>
      </c>
      <c r="H443" s="576" t="n"/>
      <c r="I443" s="577" t="n"/>
      <c r="J443" s="100" t="n"/>
      <c r="K443" s="100" t="n"/>
      <c r="L443" s="100" t="n"/>
      <c r="M443" s="100" t="n"/>
      <c r="N443" s="100" t="n"/>
      <c r="O443" s="101" t="n"/>
      <c r="P443" s="579" t="inlineStr">
        <is>
          <t>BUDGET 2025</t>
        </is>
      </c>
      <c r="Q443" s="576" t="n"/>
      <c r="R443" s="577" t="n"/>
      <c r="S443" s="100" t="n"/>
    </row>
    <row r="444" ht="69" customHeight="1" s="275">
      <c r="A444" s="64" t="inlineStr">
        <is>
          <t xml:space="preserve">GREEN FEE INCOME </t>
        </is>
      </c>
      <c r="C444" s="65" t="inlineStr">
        <is>
          <t>REP win</t>
        </is>
      </c>
      <c r="D444" s="66" t="inlineStr">
        <is>
          <t>Number of rounds/items sold/rented MTD AUG</t>
        </is>
      </c>
      <c r="E444" s="66" t="inlineStr">
        <is>
          <t>Average price</t>
        </is>
      </c>
      <c r="G444" s="67" t="inlineStr">
        <is>
          <t>REP win</t>
        </is>
      </c>
      <c r="H444" s="68" t="inlineStr">
        <is>
          <t>Number of rounds/items sold/rented MTD SEP</t>
        </is>
      </c>
      <c r="I444" s="68" t="inlineStr">
        <is>
          <t>Average price</t>
        </is>
      </c>
      <c r="K444" s="14" t="inlineStr">
        <is>
          <t>SMART PANEL</t>
        </is>
      </c>
      <c r="L444" s="103" t="inlineStr">
        <is>
          <t>Increase/ decrease in number of rounds sold 25 v 24</t>
        </is>
      </c>
      <c r="M444" s="14" t="n"/>
      <c r="N444" s="103" t="inlineStr">
        <is>
          <t>Actual Rate Incr/Decr</t>
        </is>
      </c>
      <c r="O444" s="101" t="n"/>
      <c r="P444" s="104" t="inlineStr">
        <is>
          <t>BUDGET 2025</t>
        </is>
      </c>
      <c r="Q444" s="126" t="inlineStr">
        <is>
          <t>Number of rounds/items sold/rented MTD SEP</t>
        </is>
      </c>
      <c r="R444" s="126" t="inlineStr">
        <is>
          <t>Average price</t>
        </is>
      </c>
      <c r="S444" s="14" t="n"/>
      <c r="T444" s="127" t="inlineStr">
        <is>
          <t>Overall Income</t>
        </is>
      </c>
      <c r="U444" s="127" t="inlineStr">
        <is>
          <t>Number of rounds/items sold/rented MTD SEP</t>
        </is>
      </c>
      <c r="V444" s="103" t="inlineStr">
        <is>
          <t>Budget Rate Incr/Decr</t>
        </is>
      </c>
    </row>
    <row r="445" ht="21" customHeight="1" s="275">
      <c r="A445" s="3" t="n"/>
      <c r="B445" s="69" t="n"/>
      <c r="C445" s="580" t="n">
        <v>45565</v>
      </c>
      <c r="E445" s="71" t="inlineStr">
        <is>
          <t>Euros</t>
        </is>
      </c>
      <c r="G445" s="581" t="n">
        <v>45930</v>
      </c>
      <c r="I445" s="105" t="inlineStr">
        <is>
          <t>Euros</t>
        </is>
      </c>
      <c r="J445" s="106" t="n"/>
      <c r="K445" s="106" t="n"/>
      <c r="M445" s="106" t="n"/>
      <c r="N445" s="107" t="inlineStr">
        <is>
          <t>Euros</t>
        </is>
      </c>
      <c r="O445" s="101" t="n"/>
      <c r="P445" s="582" t="n">
        <v>45930</v>
      </c>
      <c r="R445" s="128" t="inlineStr">
        <is>
          <t>Euros</t>
        </is>
      </c>
      <c r="S445" s="106" t="n"/>
      <c r="T445" s="129" t="n"/>
      <c r="U445" s="130" t="inlineStr">
        <is>
          <t>Diff</t>
        </is>
      </c>
      <c r="V445" s="107" t="inlineStr">
        <is>
          <t>Euros</t>
        </is>
      </c>
    </row>
    <row r="446">
      <c r="A446" s="69" t="n"/>
      <c r="B446" s="69" t="n"/>
    </row>
    <row r="447">
      <c r="A447" s="69" t="n"/>
      <c r="B447" s="69" t="n"/>
      <c r="N447" s="583" t="n"/>
    </row>
    <row r="448">
      <c r="A448" s="69" t="n">
        <v>70500007</v>
      </c>
      <c r="B448" s="73" t="inlineStr">
        <is>
          <t>GF Shareholder Guests</t>
        </is>
      </c>
      <c r="C448" s="586" t="n">
        <v>4948.76</v>
      </c>
      <c r="D448" s="90" t="n">
        <v>86</v>
      </c>
      <c r="E448" s="98">
        <f>C448/D448</f>
        <v/>
      </c>
      <c r="G448" s="586">
        <f>+'[2]Rep Wing'!DC81</f>
        <v/>
      </c>
      <c r="H448" s="75">
        <f>+'[2]Rep Wing'!DB81</f>
        <v/>
      </c>
      <c r="I448" s="587">
        <f>+G448/H448</f>
        <v/>
      </c>
      <c r="L448" s="592">
        <f>+H448-D448</f>
        <v/>
      </c>
      <c r="N448" s="584">
        <f>+I448-E448</f>
        <v/>
      </c>
      <c r="P448" s="589">
        <f>Q448*R448</f>
        <v/>
      </c>
      <c r="Q448" s="75" t="n">
        <v>94</v>
      </c>
      <c r="R448" s="140" t="n">
        <v>44.14</v>
      </c>
      <c r="T448" s="591">
        <f>+G449-P448</f>
        <v/>
      </c>
      <c r="U448" s="592">
        <f>+H448-Q448</f>
        <v/>
      </c>
      <c r="V448" s="591">
        <f>+I448-R448</f>
        <v/>
      </c>
    </row>
    <row r="449">
      <c r="A449" s="69" t="n">
        <v>70500007</v>
      </c>
      <c r="B449" s="73" t="inlineStr">
        <is>
          <t>GF Shareholder Guest ticket</t>
        </is>
      </c>
      <c r="C449" s="586" t="n">
        <v>5938.02</v>
      </c>
      <c r="D449" s="90" t="n">
        <v>114</v>
      </c>
      <c r="E449" s="98">
        <f>C449/D449</f>
        <v/>
      </c>
      <c r="G449" s="586">
        <f>+'[2]Rep Wing'!DC80</f>
        <v/>
      </c>
      <c r="H449" s="75">
        <f>+'[2]Rep Wing'!DB80</f>
        <v/>
      </c>
      <c r="I449" s="587">
        <f>+G449/H449</f>
        <v/>
      </c>
      <c r="K449" s="591" t="n"/>
      <c r="L449" s="592">
        <f>+H449-D449</f>
        <v/>
      </c>
      <c r="N449" s="584">
        <f>+I449-E449</f>
        <v/>
      </c>
      <c r="P449" s="589">
        <f>Q449*R449</f>
        <v/>
      </c>
      <c r="Q449" s="75" t="n">
        <v>125</v>
      </c>
      <c r="R449" s="140" t="n">
        <v>29.75</v>
      </c>
      <c r="T449" s="591">
        <f>+G449-P449</f>
        <v/>
      </c>
      <c r="U449" s="592">
        <f>+H449-Q449</f>
        <v/>
      </c>
      <c r="V449" s="591">
        <f>+I449-R449</f>
        <v/>
      </c>
    </row>
    <row r="450">
      <c r="A450" s="69" t="n">
        <v>70500007</v>
      </c>
      <c r="B450" s="69" t="inlineStr">
        <is>
          <t>Annual Members Green Fees</t>
        </is>
      </c>
      <c r="C450" s="586" t="n">
        <v>276.86</v>
      </c>
      <c r="D450" s="90" t="n">
        <v>98</v>
      </c>
      <c r="E450" s="98">
        <f>C450/D450</f>
        <v/>
      </c>
      <c r="G450" s="586">
        <f>+'[2]Rep Wing'!DC87</f>
        <v/>
      </c>
      <c r="H450" s="75">
        <f>+'[2]Rep Wing'!DB87</f>
        <v/>
      </c>
      <c r="I450" s="587">
        <f>+G450/H450</f>
        <v/>
      </c>
      <c r="L450" s="588">
        <f>+H450-D450</f>
        <v/>
      </c>
      <c r="N450" s="584">
        <f>+I450-E450</f>
        <v/>
      </c>
      <c r="P450" s="589">
        <f>Q450*R450</f>
        <v/>
      </c>
      <c r="Q450" s="75" t="n">
        <v>107</v>
      </c>
      <c r="R450" s="140" t="n">
        <v>7.4</v>
      </c>
      <c r="T450" s="591">
        <f>+G450-P450</f>
        <v/>
      </c>
      <c r="U450" s="588">
        <f>+H450-Q450</f>
        <v/>
      </c>
      <c r="V450" s="591" t="n"/>
    </row>
    <row r="451">
      <c r="A451" s="69" t="n"/>
      <c r="B451" s="69" t="n"/>
      <c r="C451" s="601">
        <f>SUM(C448:C450)</f>
        <v/>
      </c>
      <c r="D451" s="78">
        <f>SUM(D448:D450)</f>
        <v/>
      </c>
      <c r="E451" s="163" t="n"/>
      <c r="G451" s="596">
        <f>SUM(G448:G450)</f>
        <v/>
      </c>
      <c r="H451" s="81">
        <f>SUM(H448:H450)</f>
        <v/>
      </c>
      <c r="I451" s="595">
        <f>+G451/H451</f>
        <v/>
      </c>
      <c r="L451" s="588" t="n"/>
      <c r="N451" s="583" t="n"/>
      <c r="P451" s="597">
        <f>SUM(P448:P450)</f>
        <v/>
      </c>
      <c r="Q451" s="116">
        <f>SUM(Q448:Q450)</f>
        <v/>
      </c>
      <c r="R451" s="140" t="n"/>
      <c r="T451" s="604">
        <f>SUM(T448:T450)</f>
        <v/>
      </c>
      <c r="U451" s="599">
        <f>SUM(U448:U450)</f>
        <v/>
      </c>
      <c r="V451" s="591" t="n"/>
    </row>
    <row r="452" ht="15.15" customHeight="1" s="275">
      <c r="A452" s="69" t="n"/>
      <c r="B452" s="69" t="n"/>
      <c r="C452" s="589" t="n"/>
      <c r="D452" s="75" t="n"/>
      <c r="E452" s="97" t="n"/>
      <c r="G452" s="589" t="n"/>
      <c r="H452" s="75" t="n"/>
      <c r="I452" s="587" t="n"/>
      <c r="L452" s="588" t="n"/>
      <c r="N452" s="583" t="n"/>
      <c r="P452" s="75" t="n"/>
      <c r="Q452" s="75" t="n"/>
      <c r="R452" s="140" t="n"/>
      <c r="U452" s="592" t="n"/>
    </row>
    <row r="453" ht="18.75" customHeight="1" s="275">
      <c r="A453" s="69" t="n">
        <v>70500008</v>
      </c>
      <c r="B453" s="73" t="inlineStr">
        <is>
          <t>Green Fee Direct 18 holes</t>
        </is>
      </c>
      <c r="C453" s="586" t="n">
        <v>27964.56</v>
      </c>
      <c r="D453" s="90" t="n">
        <v>392</v>
      </c>
      <c r="E453" s="98">
        <f>C453/D453</f>
        <v/>
      </c>
      <c r="G453" s="586">
        <f>+'[2]Rep Wing'!DC142</f>
        <v/>
      </c>
      <c r="H453" s="75">
        <f>+'[2]Rep Wing'!DB142</f>
        <v/>
      </c>
      <c r="I453" s="674">
        <f>G453/H453</f>
        <v/>
      </c>
      <c r="K453" s="591" t="n"/>
      <c r="L453" s="681">
        <f>+H453-D453</f>
        <v/>
      </c>
      <c r="M453" s="232" t="n"/>
      <c r="N453" s="676">
        <f>+I453-E453</f>
        <v/>
      </c>
      <c r="P453" s="589">
        <f>Q453*R453</f>
        <v/>
      </c>
      <c r="Q453" s="75" t="n">
        <v>431</v>
      </c>
      <c r="R453" s="140" t="n">
        <v>66.75</v>
      </c>
      <c r="T453" s="657">
        <f>+G453-P453</f>
        <v/>
      </c>
      <c r="U453" s="658">
        <f>+H453-Q453</f>
        <v/>
      </c>
      <c r="V453" s="682">
        <f>+I453-R453</f>
        <v/>
      </c>
    </row>
    <row r="454">
      <c r="A454" s="69" t="n">
        <v>70500008</v>
      </c>
      <c r="B454" s="69" t="inlineStr">
        <is>
          <t>GF Courtesy</t>
        </is>
      </c>
      <c r="C454" s="586" t="n">
        <v>0</v>
      </c>
      <c r="D454" s="90" t="n">
        <v>78</v>
      </c>
      <c r="E454" s="98">
        <f>C454/D454</f>
        <v/>
      </c>
      <c r="G454" s="586">
        <f>+'[2]Rep Wing'!DC145</f>
        <v/>
      </c>
      <c r="H454" s="75">
        <f>+'[2]Rep Wing'!DB145</f>
        <v/>
      </c>
      <c r="I454" s="587">
        <f>G454/H454</f>
        <v/>
      </c>
      <c r="L454" s="592">
        <f>+H454-D454</f>
        <v/>
      </c>
      <c r="N454" s="593">
        <f>+I454-E454</f>
        <v/>
      </c>
      <c r="P454" s="589">
        <f>Q454*R454</f>
        <v/>
      </c>
      <c r="Q454" s="75" t="n">
        <v>78</v>
      </c>
      <c r="R454" s="140" t="n">
        <v>0</v>
      </c>
      <c r="U454" s="592" t="n"/>
    </row>
    <row r="455">
      <c r="A455" s="69" t="n">
        <v>70500008</v>
      </c>
      <c r="B455" s="73" t="inlineStr">
        <is>
          <t>GF Society/Group/Comp</t>
        </is>
      </c>
      <c r="C455" s="586" t="n">
        <v>9236.360000000001</v>
      </c>
      <c r="D455" s="90" t="n">
        <v>144</v>
      </c>
      <c r="E455" s="98">
        <f>C455/D455</f>
        <v/>
      </c>
      <c r="G455" s="586">
        <f>+'[2]Rep Wing'!DC146</f>
        <v/>
      </c>
      <c r="H455" s="75">
        <f>+'[2]Rep Wing'!DB146</f>
        <v/>
      </c>
      <c r="I455" s="587">
        <f>G455/H455</f>
        <v/>
      </c>
      <c r="K455" s="591" t="n"/>
      <c r="L455" s="592">
        <f>+H455-D455</f>
        <v/>
      </c>
      <c r="N455" s="584">
        <f>+I455-E455</f>
        <v/>
      </c>
      <c r="P455" s="589">
        <f>Q455*R455</f>
        <v/>
      </c>
      <c r="Q455" s="75" t="n">
        <v>158</v>
      </c>
      <c r="R455" s="140" t="n">
        <v>55.32</v>
      </c>
      <c r="T455" s="590">
        <f>+G455-P455</f>
        <v/>
      </c>
      <c r="U455" s="588">
        <f>+H455-Q455</f>
        <v/>
      </c>
      <c r="V455" s="591">
        <f>+I455-R455</f>
        <v/>
      </c>
    </row>
    <row r="456">
      <c r="A456" s="69" t="n">
        <v>70500008</v>
      </c>
      <c r="B456" s="73" t="inlineStr">
        <is>
          <t>GF Members Other Clubs</t>
        </is>
      </c>
      <c r="C456" s="586" t="n">
        <v>7174.38</v>
      </c>
      <c r="D456" s="90" t="n">
        <v>90</v>
      </c>
      <c r="E456" s="98">
        <f>C456/D456</f>
        <v/>
      </c>
      <c r="G456" s="586">
        <f>+'[2]Rep Wing'!DC150</f>
        <v/>
      </c>
      <c r="H456" s="75">
        <f>+'[2]Rep Wing'!DB150</f>
        <v/>
      </c>
      <c r="I456" s="587">
        <f>G456/H456</f>
        <v/>
      </c>
      <c r="K456" s="591" t="n"/>
      <c r="L456" s="683">
        <f>+H456-D456</f>
        <v/>
      </c>
      <c r="N456" s="584">
        <f>+I456-E456</f>
        <v/>
      </c>
      <c r="P456" s="589">
        <f>Q456*R456</f>
        <v/>
      </c>
      <c r="Q456" s="75" t="n">
        <v>99</v>
      </c>
      <c r="R456" s="140" t="n">
        <v>59.85</v>
      </c>
      <c r="T456" s="591">
        <f>+G456-P456</f>
        <v/>
      </c>
      <c r="U456" s="592">
        <f>+H456-Q456</f>
        <v/>
      </c>
      <c r="V456" s="591">
        <f>+I456-R456</f>
        <v/>
      </c>
    </row>
    <row r="457">
      <c r="A457" s="69" t="n">
        <v>70500008</v>
      </c>
      <c r="B457" s="73" t="inlineStr">
        <is>
          <t>Tarjetas Descuento</t>
        </is>
      </c>
      <c r="C457" s="586" t="n">
        <v>0</v>
      </c>
      <c r="D457" s="90" t="n">
        <v>0</v>
      </c>
      <c r="E457" s="98" t="n"/>
      <c r="G457" s="586" t="n">
        <v>0</v>
      </c>
      <c r="H457" s="75" t="n">
        <v>0</v>
      </c>
      <c r="I457" s="587" t="n"/>
      <c r="K457" s="591" t="n"/>
      <c r="N457" s="583" t="n"/>
      <c r="P457" s="589">
        <f>Q457*R457</f>
        <v/>
      </c>
      <c r="Q457" s="75" t="n">
        <v>0</v>
      </c>
      <c r="R457" s="140" t="n">
        <v>49.59</v>
      </c>
      <c r="U457" s="592" t="n"/>
    </row>
    <row r="458">
      <c r="A458" s="69" t="n"/>
      <c r="B458" s="69" t="n"/>
      <c r="C458" s="601">
        <f>SUM(C453:C457)</f>
        <v/>
      </c>
      <c r="D458" s="78">
        <f>SUM(D453:D457)</f>
        <v/>
      </c>
      <c r="E458" s="163" t="n"/>
      <c r="G458" s="602">
        <f>SUM(G453:G457)</f>
        <v/>
      </c>
      <c r="H458" s="81">
        <f>SUM(H453:H457)</f>
        <v/>
      </c>
      <c r="I458" s="587">
        <f>+G458/H458</f>
        <v/>
      </c>
      <c r="K458" s="591" t="n"/>
      <c r="N458" s="583" t="n"/>
      <c r="P458" s="597">
        <f>SUM(P453:P457)</f>
        <v/>
      </c>
      <c r="Q458" s="116">
        <f>SUM(Q453:Q457)</f>
        <v/>
      </c>
      <c r="R458" s="140" t="n"/>
      <c r="T458" s="598">
        <f>SUM(T453:T457)</f>
        <v/>
      </c>
      <c r="U458" s="588">
        <f>+H458-Q458</f>
        <v/>
      </c>
      <c r="V458" s="590" t="n"/>
    </row>
    <row r="459">
      <c r="A459" s="69" t="n"/>
      <c r="B459" s="69" t="n"/>
      <c r="C459" s="589" t="n"/>
      <c r="D459" s="75" t="n"/>
      <c r="E459" s="97" t="n"/>
      <c r="G459" s="589" t="n"/>
      <c r="H459" s="75" t="n"/>
      <c r="I459" s="587" t="n"/>
      <c r="N459" s="583" t="n"/>
      <c r="P459" s="75" t="n"/>
      <c r="Q459" s="75" t="n"/>
      <c r="R459" s="140" t="n"/>
      <c r="U459" s="592" t="n"/>
    </row>
    <row r="460">
      <c r="A460" s="69" t="n">
        <v>70500009</v>
      </c>
      <c r="B460" s="69" t="inlineStr">
        <is>
          <t>GF 9 Holes</t>
        </is>
      </c>
      <c r="C460" s="594" t="n">
        <v>5368.18</v>
      </c>
      <c r="D460" s="91" t="n">
        <v>199</v>
      </c>
      <c r="E460" s="163">
        <f>C460/D460</f>
        <v/>
      </c>
      <c r="G460" s="602">
        <f>+'[2]Rep Wing'!DC149</f>
        <v/>
      </c>
      <c r="H460" s="81">
        <f>+'[2]Rep Wing'!DB149</f>
        <v/>
      </c>
      <c r="I460" s="587">
        <f>G460/H460</f>
        <v/>
      </c>
      <c r="L460" s="588">
        <f>+H460-D460</f>
        <v/>
      </c>
      <c r="N460" s="584">
        <f>+I460-E460</f>
        <v/>
      </c>
      <c r="P460" s="597">
        <f>Q460*R460</f>
        <v/>
      </c>
      <c r="Q460" s="116" t="n">
        <v>219</v>
      </c>
      <c r="R460" s="140" t="n">
        <v>21.34</v>
      </c>
      <c r="T460" s="591">
        <f>+G460-P460</f>
        <v/>
      </c>
      <c r="U460" s="588">
        <f>+H460-Q460</f>
        <v/>
      </c>
      <c r="V460" s="591">
        <f>+I460-R460</f>
        <v/>
      </c>
    </row>
    <row r="461">
      <c r="A461" s="69" t="n"/>
      <c r="B461" s="69" t="n"/>
      <c r="C461" s="589" t="n"/>
      <c r="D461" s="75" t="n"/>
      <c r="E461" s="97" t="n"/>
      <c r="G461" s="589" t="n"/>
      <c r="H461" s="75" t="n"/>
      <c r="I461" s="587" t="n"/>
      <c r="L461" s="216" t="n"/>
      <c r="N461" s="583" t="n"/>
      <c r="P461" s="75" t="n"/>
      <c r="Q461" s="75" t="n"/>
      <c r="R461" s="140" t="n"/>
      <c r="U461" s="592" t="n"/>
    </row>
    <row r="462">
      <c r="A462" s="69" t="n">
        <v>70500010</v>
      </c>
      <c r="B462" s="69" t="inlineStr">
        <is>
          <t>Off Peak  Annual GF Pass</t>
        </is>
      </c>
      <c r="C462" s="594" t="n">
        <v>0</v>
      </c>
      <c r="D462" s="91" t="n">
        <v>0</v>
      </c>
      <c r="E462" s="97" t="n"/>
      <c r="G462" s="602" t="n">
        <v>0</v>
      </c>
      <c r="H462" s="81" t="n">
        <v>0</v>
      </c>
      <c r="I462" s="587" t="n"/>
      <c r="L462" s="588">
        <f>+H462-D462</f>
        <v/>
      </c>
      <c r="N462" s="584" t="n"/>
      <c r="P462" s="597">
        <f>Q462*R462</f>
        <v/>
      </c>
      <c r="Q462" s="116" t="n">
        <v>0</v>
      </c>
      <c r="R462" s="140" t="n">
        <v>0</v>
      </c>
      <c r="T462" s="591">
        <f>+G462-P462</f>
        <v/>
      </c>
      <c r="U462" s="592">
        <f>+H462-Q462</f>
        <v/>
      </c>
      <c r="V462" s="590" t="n"/>
    </row>
    <row r="463">
      <c r="A463" s="69" t="n"/>
      <c r="B463" s="69" t="n"/>
      <c r="C463" s="589" t="n"/>
      <c r="D463" s="75" t="n"/>
      <c r="E463" s="97" t="n"/>
      <c r="G463" s="589" t="n"/>
      <c r="H463" s="75" t="n"/>
      <c r="I463" s="587" t="n"/>
      <c r="N463" s="583" t="n"/>
      <c r="P463" s="75" t="n"/>
      <c r="Q463" s="75" t="n"/>
      <c r="R463" s="140" t="n"/>
      <c r="U463" s="592" t="n"/>
    </row>
    <row r="464">
      <c r="A464" s="69" t="n">
        <v>70500056</v>
      </c>
      <c r="B464" s="69" t="inlineStr">
        <is>
          <t>Junior Annual Membership</t>
        </is>
      </c>
      <c r="C464" s="643" t="n">
        <v>0</v>
      </c>
      <c r="D464" s="169" t="n">
        <v>0</v>
      </c>
      <c r="E464" s="97" t="n"/>
      <c r="G464" s="602" t="n">
        <v>0</v>
      </c>
      <c r="H464" s="81" t="n">
        <v>0</v>
      </c>
      <c r="I464" s="587" t="n"/>
      <c r="N464" s="583" t="n"/>
      <c r="P464" s="116">
        <f>Q464*R464</f>
        <v/>
      </c>
      <c r="Q464" s="116" t="n">
        <v>0</v>
      </c>
      <c r="R464" s="140" t="n">
        <v>0</v>
      </c>
      <c r="T464" s="591">
        <f>+G464-P464</f>
        <v/>
      </c>
      <c r="U464" s="592">
        <f>+H464-Q464</f>
        <v/>
      </c>
      <c r="V464" s="590" t="n"/>
    </row>
    <row r="465" ht="15.15" customHeight="1" s="275">
      <c r="A465" s="69" t="n"/>
      <c r="B465" s="69" t="n"/>
      <c r="C465" s="589" t="n"/>
      <c r="D465" s="75" t="n"/>
      <c r="E465" s="97" t="n"/>
      <c r="G465" s="589" t="n"/>
      <c r="H465" s="75" t="n"/>
      <c r="I465" s="587" t="n"/>
      <c r="K465" s="591" t="n"/>
      <c r="N465" s="583" t="n"/>
      <c r="P465" s="75" t="n"/>
      <c r="Q465" s="75" t="n"/>
      <c r="R465" s="140" t="n"/>
      <c r="U465" s="592" t="n"/>
    </row>
    <row r="466" ht="18.75" customHeight="1" s="275">
      <c r="A466" s="69" t="n">
        <v>70500011</v>
      </c>
      <c r="B466" s="73" t="inlineStr">
        <is>
          <t>GF TTOO Credito</t>
        </is>
      </c>
      <c r="C466" s="586" t="n">
        <v>24176.45</v>
      </c>
      <c r="D466" s="90" t="n">
        <v>335</v>
      </c>
      <c r="E466" s="98">
        <f>C466/D466</f>
        <v/>
      </c>
      <c r="F466" s="204">
        <f>+C466/(C466+C467)</f>
        <v/>
      </c>
      <c r="G466" s="589">
        <f>+'[2]Rep Wing'!DC143</f>
        <v/>
      </c>
      <c r="H466" s="75">
        <f>+'[2]Rep Wing'!DB143</f>
        <v/>
      </c>
      <c r="I466" s="587">
        <f>G466/H466</f>
        <v/>
      </c>
      <c r="J466" s="204">
        <f>+G466/(G466+G467)</f>
        <v/>
      </c>
      <c r="K466" s="591" t="n"/>
      <c r="L466" s="684">
        <f>+H466-D466</f>
        <v/>
      </c>
      <c r="M466" s="3" t="n"/>
      <c r="N466" s="685">
        <f>+I466-E466</f>
        <v/>
      </c>
      <c r="P466" s="589">
        <f>Q466*R466</f>
        <v/>
      </c>
      <c r="Q466" s="75" t="n">
        <v>368</v>
      </c>
      <c r="R466" s="140" t="n">
        <v>52.08</v>
      </c>
      <c r="S466" s="204">
        <f>+P466/(P466+P467)</f>
        <v/>
      </c>
      <c r="T466" s="590">
        <f>+G466-P466</f>
        <v/>
      </c>
      <c r="U466" s="588">
        <f>+H466-Q466</f>
        <v/>
      </c>
      <c r="V466" s="591">
        <f>+I466-R466</f>
        <v/>
      </c>
    </row>
    <row r="467" ht="18.75" customHeight="1" s="275">
      <c r="A467" s="69" t="n">
        <v>70500011</v>
      </c>
      <c r="B467" s="73" t="inlineStr">
        <is>
          <t>GF TTOO Prepay</t>
        </is>
      </c>
      <c r="C467" s="586" t="n">
        <v>17053.72</v>
      </c>
      <c r="D467" s="90" t="n">
        <v>238</v>
      </c>
      <c r="E467" s="98">
        <f>C467/D467</f>
        <v/>
      </c>
      <c r="F467" s="205">
        <f>+C467/(C467+C466)</f>
        <v/>
      </c>
      <c r="G467" s="589">
        <f>+'[2]Rep Wing'!DC144</f>
        <v/>
      </c>
      <c r="H467" s="75">
        <f>+'[2]Rep Wing'!DB144</f>
        <v/>
      </c>
      <c r="I467" s="587">
        <f>G467/H467</f>
        <v/>
      </c>
      <c r="J467" s="205">
        <f>+G467/(G467+G466)</f>
        <v/>
      </c>
      <c r="K467" s="591" t="n"/>
      <c r="L467" s="686">
        <f>+H467-D467</f>
        <v/>
      </c>
      <c r="M467" s="243" t="n"/>
      <c r="N467" s="687">
        <f>+I467-E467</f>
        <v/>
      </c>
      <c r="P467" s="589">
        <f>Q467*R467</f>
        <v/>
      </c>
      <c r="Q467" s="75" t="n">
        <v>262</v>
      </c>
      <c r="R467" s="140" t="n">
        <v>64.14</v>
      </c>
      <c r="S467" s="205">
        <f>+P467/(P467+P466)</f>
        <v/>
      </c>
      <c r="T467" s="591">
        <f>+G467-P467</f>
        <v/>
      </c>
      <c r="U467" s="591">
        <f>+H467-Q467</f>
        <v/>
      </c>
      <c r="V467" s="591">
        <f>+I467-R467</f>
        <v/>
      </c>
    </row>
    <row r="468">
      <c r="A468" s="69" t="n">
        <v>70500011</v>
      </c>
      <c r="B468" s="69" t="inlineStr">
        <is>
          <t>Buggy TOO Credito</t>
        </is>
      </c>
      <c r="C468" s="586" t="n">
        <v>5466.94</v>
      </c>
      <c r="D468" s="90" t="n">
        <v>189</v>
      </c>
      <c r="E468" s="98">
        <f>C468/D468</f>
        <v/>
      </c>
      <c r="G468" s="589">
        <f>+'[2]Rep Wing'!DC155</f>
        <v/>
      </c>
      <c r="H468" s="75">
        <f>+'[2]Rep Wing'!DB155</f>
        <v/>
      </c>
      <c r="I468" s="587">
        <f>G468/H468</f>
        <v/>
      </c>
      <c r="L468" s="588">
        <f>+H468-D468</f>
        <v/>
      </c>
      <c r="N468" s="584">
        <f>+I468-E468</f>
        <v/>
      </c>
      <c r="P468" s="589">
        <f>Q468*R468</f>
        <v/>
      </c>
      <c r="Q468" s="75" t="n">
        <v>208</v>
      </c>
      <c r="R468" s="140" t="n">
        <v>33.04</v>
      </c>
      <c r="T468" s="590">
        <f>+G468-P468</f>
        <v/>
      </c>
      <c r="U468" s="588">
        <f>+H468-Q468</f>
        <v/>
      </c>
      <c r="V468" s="590">
        <f>+I468-R468</f>
        <v/>
      </c>
    </row>
    <row r="469">
      <c r="A469" s="69" t="n">
        <v>70500011</v>
      </c>
      <c r="B469" s="69" t="inlineStr">
        <is>
          <t>Abonos Tour Oper.</t>
        </is>
      </c>
      <c r="C469" s="586" t="n">
        <v>561.98</v>
      </c>
      <c r="D469" s="90" t="n">
        <v>8</v>
      </c>
      <c r="E469" s="98" t="n"/>
      <c r="G469" s="589" t="n">
        <v>0</v>
      </c>
      <c r="H469" s="75" t="n">
        <v>0</v>
      </c>
      <c r="I469" s="587" t="n"/>
      <c r="L469" s="588">
        <f>+H469-D469</f>
        <v/>
      </c>
      <c r="N469" s="584" t="n"/>
      <c r="P469" s="589">
        <f>Q469*R469</f>
        <v/>
      </c>
      <c r="Q469" s="75" t="n">
        <v>8</v>
      </c>
      <c r="R469" s="140" t="n">
        <v>0</v>
      </c>
      <c r="T469" s="590">
        <f>+G469-P469</f>
        <v/>
      </c>
      <c r="U469" s="592">
        <f>+H469-Q469</f>
        <v/>
      </c>
      <c r="V469" s="591" t="n"/>
    </row>
    <row r="470">
      <c r="A470" s="69" t="n">
        <v>70500011</v>
      </c>
      <c r="B470" s="69" t="inlineStr">
        <is>
          <t>GITO</t>
        </is>
      </c>
      <c r="C470" s="586" t="n">
        <v>0</v>
      </c>
      <c r="D470" s="90" t="n">
        <v>18</v>
      </c>
      <c r="E470" s="98">
        <f>C470/D470</f>
        <v/>
      </c>
      <c r="G470" s="589" t="n">
        <v>0</v>
      </c>
      <c r="H470" s="75" t="n">
        <v>0</v>
      </c>
      <c r="I470" s="587" t="n"/>
      <c r="L470" s="588">
        <f>+H470-D470</f>
        <v/>
      </c>
      <c r="N470" s="584">
        <f>+I470-E470</f>
        <v/>
      </c>
      <c r="P470" s="589">
        <f>Q470*R470</f>
        <v/>
      </c>
      <c r="Q470" s="75" t="n">
        <v>0</v>
      </c>
      <c r="R470" s="140" t="n">
        <v>0</v>
      </c>
      <c r="U470" s="592" t="n"/>
    </row>
    <row r="471">
      <c r="A471" s="69" t="n">
        <v>70500011</v>
      </c>
      <c r="B471" s="69" t="inlineStr">
        <is>
          <t>Paquetes</t>
        </is>
      </c>
      <c r="C471" s="586" t="n">
        <v>0</v>
      </c>
      <c r="D471" s="90" t="n">
        <v>0</v>
      </c>
      <c r="E471" s="98" t="n"/>
      <c r="G471" s="589" t="n">
        <v>0</v>
      </c>
      <c r="H471" s="75" t="n">
        <v>0</v>
      </c>
      <c r="I471" s="587" t="n"/>
      <c r="K471" s="591" t="n"/>
      <c r="L471" s="216" t="n"/>
      <c r="N471" s="583" t="n"/>
      <c r="P471" s="589">
        <f>Q471*R471</f>
        <v/>
      </c>
      <c r="Q471" s="75" t="n">
        <v>0</v>
      </c>
      <c r="R471" s="140" t="n">
        <v>0</v>
      </c>
      <c r="T471" s="591">
        <f>+G471-P471</f>
        <v/>
      </c>
      <c r="U471" s="592" t="n"/>
      <c r="V471" s="591" t="n"/>
    </row>
    <row r="472">
      <c r="A472" s="69" t="n"/>
      <c r="B472" s="69" t="n"/>
      <c r="C472" s="601">
        <f>SUM(C466:C471)</f>
        <v/>
      </c>
      <c r="D472" s="78">
        <f>SUM(D466:D471)</f>
        <v/>
      </c>
      <c r="E472" s="163" t="n"/>
      <c r="G472" s="602">
        <f>SUM(G466:G471)</f>
        <v/>
      </c>
      <c r="H472" s="81">
        <f>SUM(H466:H471)</f>
        <v/>
      </c>
      <c r="I472" s="587">
        <f>+G472/H472</f>
        <v/>
      </c>
      <c r="L472" s="216" t="n"/>
      <c r="N472" s="583" t="n"/>
      <c r="P472" s="597">
        <f>SUM(P466:P471)</f>
        <v/>
      </c>
      <c r="Q472" s="116">
        <f>SUM(Q466:Q471)</f>
        <v/>
      </c>
      <c r="R472" s="140" t="n"/>
      <c r="T472" s="598">
        <f>SUM(T466:T471)</f>
        <v/>
      </c>
      <c r="U472" s="588" t="n"/>
      <c r="V472" s="591" t="n"/>
    </row>
    <row r="473">
      <c r="A473" s="69" t="n"/>
      <c r="B473" s="69" t="n"/>
      <c r="C473" s="644" t="n"/>
      <c r="D473" s="75" t="n"/>
      <c r="E473" s="97" t="n"/>
      <c r="G473" s="589" t="n"/>
      <c r="H473" s="75" t="n"/>
      <c r="I473" s="587" t="n"/>
      <c r="L473" s="216" t="n"/>
      <c r="N473" s="583" t="n"/>
      <c r="P473" s="75" t="n"/>
      <c r="Q473" s="75" t="n"/>
      <c r="R473" s="140" t="n"/>
      <c r="U473" s="592" t="n"/>
    </row>
    <row r="474">
      <c r="A474" s="69" t="n">
        <v>70500036</v>
      </c>
      <c r="B474" s="69" t="inlineStr">
        <is>
          <t>GF Temporary Membership</t>
        </is>
      </c>
      <c r="C474" s="594" t="n">
        <v>1818.18</v>
      </c>
      <c r="D474" s="91" t="n">
        <v>3</v>
      </c>
      <c r="E474" s="98">
        <f>C474/D474</f>
        <v/>
      </c>
      <c r="G474" s="602">
        <f>+'[2]Rep Wing'!DC156</f>
        <v/>
      </c>
      <c r="H474" s="81">
        <f>+'[2]Rep Wing'!DB156</f>
        <v/>
      </c>
      <c r="I474" s="587">
        <f>G474/H474</f>
        <v/>
      </c>
      <c r="L474" s="588">
        <f>+H474-D474</f>
        <v/>
      </c>
      <c r="N474" s="584">
        <f>+I474-E474</f>
        <v/>
      </c>
      <c r="P474" s="597">
        <f>Q474*R474</f>
        <v/>
      </c>
      <c r="Q474" s="116" t="n">
        <v>3</v>
      </c>
      <c r="R474" s="140" t="n">
        <v>520.7</v>
      </c>
      <c r="T474" s="591">
        <f>+G474-P474</f>
        <v/>
      </c>
      <c r="U474" s="588">
        <f>+H474-Q474</f>
        <v/>
      </c>
      <c r="V474" s="591">
        <f>+I474-R474</f>
        <v/>
      </c>
    </row>
    <row r="475">
      <c r="A475" s="69" t="n"/>
      <c r="B475" s="69" t="n"/>
      <c r="C475" s="586" t="n"/>
      <c r="D475" s="90" t="n"/>
      <c r="E475" s="75" t="n"/>
      <c r="G475" s="589" t="n"/>
      <c r="H475" s="75" t="n"/>
      <c r="I475" s="587" t="n"/>
      <c r="L475" s="216" t="n"/>
      <c r="N475" s="583" t="n"/>
      <c r="P475" s="75" t="n"/>
      <c r="Q475" s="75" t="n"/>
      <c r="R475" s="75" t="n"/>
      <c r="U475" s="592" t="n"/>
    </row>
    <row r="476">
      <c r="A476" s="69" t="n"/>
      <c r="B476" s="69" t="n"/>
      <c r="C476" s="586" t="n"/>
      <c r="D476" s="90" t="n"/>
      <c r="E476" s="75" t="n"/>
      <c r="G476" s="75" t="n"/>
      <c r="H476" s="75" t="n"/>
      <c r="I476" s="587" t="n"/>
      <c r="L476" s="216" t="n"/>
      <c r="N476" s="583" t="n"/>
      <c r="P476" s="75" t="n"/>
      <c r="Q476" s="75" t="n"/>
      <c r="R476" s="75" t="n"/>
      <c r="U476" s="592" t="n"/>
    </row>
    <row r="477">
      <c r="A477" s="69" t="n"/>
      <c r="B477" s="69" t="inlineStr">
        <is>
          <t>GREEN FEES ONLY 2025</t>
        </is>
      </c>
      <c r="C477" s="637">
        <f>SUM(C467,C466,C460,C455,C453,C448,C449)</f>
        <v/>
      </c>
      <c r="D477" s="165">
        <f>SUM(D467,D466,D460,D455,D453,D449,D448)</f>
        <v/>
      </c>
      <c r="E477" s="587">
        <f>+C477/D477</f>
        <v/>
      </c>
      <c r="G477" s="637">
        <f>SUM(G467,G466,G460,G455,G453,G449,G448)</f>
        <v/>
      </c>
      <c r="H477" s="165">
        <f>SUM(H467,H466,H460,H455,H453,H448,H449)</f>
        <v/>
      </c>
      <c r="I477" s="587">
        <f>+G477/H477</f>
        <v/>
      </c>
      <c r="J477" s="85" t="n"/>
      <c r="K477" s="85" t="n"/>
      <c r="L477" s="638">
        <f>+H477-D477</f>
        <v/>
      </c>
      <c r="N477" s="639">
        <f>+I477-E477</f>
        <v/>
      </c>
      <c r="P477" s="640">
        <f>SUM(P448,P449,P453,P455,P456,P457,P460,P466,P467)</f>
        <v/>
      </c>
      <c r="Q477" s="187">
        <f>SUM(Q448,Q449,Q453,Q455,Q456,Q457,Q466,Q467,Q460)</f>
        <v/>
      </c>
      <c r="R477" s="75" t="n"/>
      <c r="T477" s="673">
        <f>+G477-P477</f>
        <v/>
      </c>
      <c r="U477" s="588" t="n"/>
      <c r="V477" s="591" t="n"/>
    </row>
    <row r="478">
      <c r="A478" s="69" t="n"/>
      <c r="B478" s="69" t="n"/>
      <c r="C478" s="586" t="n"/>
      <c r="D478" s="90" t="n"/>
      <c r="E478" s="140" t="n"/>
      <c r="G478" s="586" t="n"/>
      <c r="H478" s="90" t="n"/>
      <c r="I478" s="587" t="n"/>
      <c r="N478" s="583" t="n"/>
      <c r="P478" s="75" t="n"/>
      <c r="Q478" s="75" t="n"/>
      <c r="R478" s="75" t="n"/>
      <c r="U478" s="592" t="n"/>
    </row>
    <row r="479">
      <c r="A479" s="69" t="n">
        <v>70500023</v>
      </c>
      <c r="B479" s="69" t="inlineStr">
        <is>
          <t>Buggies Visitor 18 H</t>
        </is>
      </c>
      <c r="C479" s="586" t="n">
        <v>8385.950000000001</v>
      </c>
      <c r="D479" s="90" t="n">
        <v>255</v>
      </c>
      <c r="E479" s="140">
        <f>C479/D479</f>
        <v/>
      </c>
      <c r="G479" s="586">
        <f>+'[2]Rep Wing'!DC100</f>
        <v/>
      </c>
      <c r="H479" s="90">
        <f>+'[2]Rep Wing'!DB100</f>
        <v/>
      </c>
      <c r="I479" s="587">
        <f>G479/H479</f>
        <v/>
      </c>
      <c r="L479" s="592">
        <f>+H479-D479</f>
        <v/>
      </c>
      <c r="N479" s="584">
        <f>+I479-E479</f>
        <v/>
      </c>
      <c r="P479" s="589">
        <f>Q479*R479</f>
        <v/>
      </c>
      <c r="Q479" s="75" t="n">
        <v>255</v>
      </c>
      <c r="R479" s="140" t="n">
        <v>37.19</v>
      </c>
      <c r="T479" s="591">
        <f>+G479-P479</f>
        <v/>
      </c>
      <c r="U479" s="592">
        <f>+H479-Q479</f>
        <v/>
      </c>
      <c r="V479" s="590">
        <f>+I479-R479</f>
        <v/>
      </c>
    </row>
    <row r="480">
      <c r="A480" s="69" t="n">
        <v>70500023</v>
      </c>
      <c r="B480" s="69" t="inlineStr">
        <is>
          <t>Buggies Member 18 H</t>
        </is>
      </c>
      <c r="C480" s="586" t="n">
        <v>4898.76</v>
      </c>
      <c r="D480" s="90" t="n">
        <v>307</v>
      </c>
      <c r="E480" s="140">
        <f>C480/D480</f>
        <v/>
      </c>
      <c r="G480" s="586">
        <f>+'[2]Rep Wing'!DC101</f>
        <v/>
      </c>
      <c r="H480" s="90">
        <f>+'[2]Rep Wing'!DB101</f>
        <v/>
      </c>
      <c r="I480" s="587">
        <f>G480/H480</f>
        <v/>
      </c>
      <c r="L480" s="592">
        <f>+H480-D480</f>
        <v/>
      </c>
      <c r="N480" s="584">
        <f>+I480-E480</f>
        <v/>
      </c>
      <c r="P480" s="589">
        <f>Q480*R480</f>
        <v/>
      </c>
      <c r="Q480" s="75" t="n">
        <v>307</v>
      </c>
      <c r="R480" s="140" t="n">
        <v>17.6960305343511</v>
      </c>
      <c r="T480" s="591">
        <f>+G480-P480</f>
        <v/>
      </c>
      <c r="U480" s="592">
        <f>+H480-Q480</f>
        <v/>
      </c>
      <c r="V480" s="590">
        <f>+I480-R480</f>
        <v/>
      </c>
    </row>
    <row r="481">
      <c r="A481" s="69" t="n">
        <v>70500023</v>
      </c>
      <c r="B481" s="69" t="inlineStr">
        <is>
          <t>Buggy Other (9 holes, Society, Individual)</t>
        </is>
      </c>
      <c r="C481" s="586" t="n">
        <v>3068.58</v>
      </c>
      <c r="D481" s="90" t="n">
        <v>273</v>
      </c>
      <c r="E481" s="140">
        <f>C481/D481</f>
        <v/>
      </c>
      <c r="G481" s="586">
        <f>+'[2]Rep Wing'!DC102+'[2]Rep Wing'!DC104+'[2]Rep Wing'!DC106+'[2]Rep Wing'!DC108+'[2]Rep Wing'!DC109</f>
        <v/>
      </c>
      <c r="H481" s="90">
        <f>+'[2]Rep Wing'!DB102+'[2]Rep Wing'!DB103+'[2]Rep Wing'!DB104+'[2]Rep Wing'!DB108+'[2]Rep Wing'!DB109</f>
        <v/>
      </c>
      <c r="I481" s="587">
        <f>G481/H481</f>
        <v/>
      </c>
      <c r="L481" s="588">
        <f>+H481-D481</f>
        <v/>
      </c>
      <c r="N481" s="584">
        <f>+I481-E481</f>
        <v/>
      </c>
      <c r="P481" s="589">
        <f>Q481*R481</f>
        <v/>
      </c>
      <c r="Q481" s="75" t="n">
        <v>273</v>
      </c>
      <c r="R481" s="140" t="n">
        <v>7.0215503875969</v>
      </c>
      <c r="T481" s="591">
        <f>+G481-P481</f>
        <v/>
      </c>
      <c r="U481" s="588">
        <f>+H481-Q481</f>
        <v/>
      </c>
      <c r="V481" s="591">
        <f>+I481-R481</f>
        <v/>
      </c>
    </row>
    <row r="482">
      <c r="A482" s="69" t="n">
        <v>70500023</v>
      </c>
      <c r="B482" s="69" t="inlineStr">
        <is>
          <t>Members Monthly Pass</t>
        </is>
      </c>
      <c r="C482" s="586" t="n">
        <v>198.35</v>
      </c>
      <c r="D482" s="90" t="n">
        <v>6</v>
      </c>
      <c r="E482" s="140">
        <f>C482/D482</f>
        <v/>
      </c>
      <c r="G482" s="586">
        <f>+'[2]Rep Wing'!DC115</f>
        <v/>
      </c>
      <c r="H482" s="90">
        <f>+'[2]Rep Wing'!DB115</f>
        <v/>
      </c>
      <c r="I482" s="587">
        <f>G482/H482</f>
        <v/>
      </c>
      <c r="N482" s="583" t="n"/>
      <c r="P482" s="589">
        <f>Q482*R482</f>
        <v/>
      </c>
      <c r="Q482" s="75" t="n">
        <v>6</v>
      </c>
      <c r="R482" s="140" t="n">
        <v>33.0575</v>
      </c>
      <c r="T482" s="590">
        <f>+G482-P482</f>
        <v/>
      </c>
      <c r="U482" s="588" t="n"/>
      <c r="V482" s="590" t="n"/>
    </row>
    <row r="483">
      <c r="A483" s="69" t="n"/>
      <c r="B483" s="69" t="n"/>
      <c r="C483" s="642">
        <f>SUM(C479:C482)</f>
        <v/>
      </c>
      <c r="D483" s="167">
        <f>SUM(D479:D482)</f>
        <v/>
      </c>
      <c r="E483" s="140" t="n"/>
      <c r="G483" s="602">
        <f>SUM(G479:G482)</f>
        <v/>
      </c>
      <c r="H483" s="81">
        <f>SUM(H479:H482)</f>
        <v/>
      </c>
      <c r="I483" s="587" t="n"/>
      <c r="K483" s="591" t="n"/>
      <c r="N483" s="583" t="n"/>
      <c r="P483" s="597">
        <f>SUM(P479:P482)</f>
        <v/>
      </c>
      <c r="Q483" s="116">
        <f>SUM(Q479:Q482)</f>
        <v/>
      </c>
      <c r="R483" s="140" t="n"/>
      <c r="T483" s="604">
        <f>SUM(T479:T482)</f>
        <v/>
      </c>
      <c r="U483" s="588" t="n"/>
      <c r="V483" s="591" t="n"/>
    </row>
    <row r="484">
      <c r="A484" s="69" t="n"/>
      <c r="B484" s="69" t="n"/>
      <c r="C484" s="586" t="n"/>
      <c r="D484" s="90" t="n"/>
      <c r="E484" s="140" t="n"/>
      <c r="G484" s="586" t="n"/>
      <c r="H484" s="90" t="n"/>
      <c r="I484" s="587" t="n"/>
      <c r="N484" s="583" t="n"/>
      <c r="P484" s="589" t="n"/>
      <c r="Q484" s="75" t="n"/>
      <c r="R484" s="75" t="n"/>
      <c r="U484" s="592" t="n"/>
    </row>
    <row r="485">
      <c r="A485" s="92" t="n">
        <v>70500015</v>
      </c>
      <c r="B485" s="69" t="inlineStr">
        <is>
          <t>Trolleys (Direct + Members)</t>
        </is>
      </c>
      <c r="C485" s="643" t="n">
        <v>947.11</v>
      </c>
      <c r="D485" s="169" t="n">
        <v>125</v>
      </c>
      <c r="E485" s="140">
        <f>C485/D485</f>
        <v/>
      </c>
      <c r="G485" s="602">
        <f>+'[2]Rep Wing'!CS212</f>
        <v/>
      </c>
      <c r="H485" s="81">
        <f>+'[2]Rep Wing'!CR212</f>
        <v/>
      </c>
      <c r="I485" s="587">
        <f>G485/H485</f>
        <v/>
      </c>
      <c r="L485" s="592">
        <f>+H485-D485</f>
        <v/>
      </c>
      <c r="N485" s="584">
        <f>+I485-E485</f>
        <v/>
      </c>
      <c r="P485" s="597">
        <f>Q485*R485</f>
        <v/>
      </c>
      <c r="Q485" s="116" t="n">
        <v>138</v>
      </c>
      <c r="R485" s="75" t="n">
        <v>7.55</v>
      </c>
      <c r="T485" s="604">
        <f>+G485-P485</f>
        <v/>
      </c>
      <c r="U485" s="592">
        <f>+H485-Q485</f>
        <v/>
      </c>
      <c r="V485" s="591">
        <f>+I485-R485</f>
        <v/>
      </c>
    </row>
    <row r="486">
      <c r="A486" s="92" t="n"/>
      <c r="B486" s="69" t="n"/>
      <c r="C486" s="589" t="n"/>
      <c r="D486" s="75" t="n"/>
      <c r="E486" s="75" t="n"/>
      <c r="G486" s="619" t="n"/>
      <c r="H486" s="75" t="n"/>
      <c r="I486" s="587" t="n"/>
      <c r="P486" s="75" t="n"/>
      <c r="Q486" s="75" t="n"/>
      <c r="R486" s="75" t="n"/>
      <c r="U486" s="592" t="n"/>
    </row>
    <row r="487">
      <c r="A487" s="92" t="n"/>
      <c r="B487" s="69" t="n"/>
      <c r="C487" s="589" t="n"/>
      <c r="D487" s="75" t="n"/>
      <c r="E487" s="75" t="n"/>
      <c r="G487" s="619" t="n"/>
      <c r="H487" s="75" t="n"/>
      <c r="I487" s="587" t="n"/>
      <c r="P487" s="75" t="n"/>
      <c r="Q487" s="75" t="n"/>
      <c r="R487" s="75" t="n"/>
      <c r="U487" s="592" t="n"/>
    </row>
    <row r="488">
      <c r="A488" s="92" t="n"/>
      <c r="B488" s="69" t="inlineStr">
        <is>
          <t>TOTAL - ACTUAL GF + BUGGIES</t>
        </is>
      </c>
      <c r="C488" s="640">
        <f>SUM(C477,C483,C468)</f>
        <v/>
      </c>
      <c r="D488" s="75" t="n"/>
      <c r="E488" s="75" t="n"/>
      <c r="G488" s="602">
        <f>SUM(G468,G477,G483)</f>
        <v/>
      </c>
      <c r="H488" s="94">
        <f>SUM(H483,H477,H468)</f>
        <v/>
      </c>
      <c r="I488" s="587">
        <f>+G488/H488</f>
        <v/>
      </c>
      <c r="P488" s="640">
        <f>SUM(P483,P477,P468)</f>
        <v/>
      </c>
      <c r="Q488" s="94">
        <f>SUM(Q483,Q477,Q468)</f>
        <v/>
      </c>
      <c r="R488" s="75" t="n"/>
      <c r="T488" s="604">
        <f>+G488-P488</f>
        <v/>
      </c>
      <c r="U488" s="592" t="n"/>
      <c r="V488" s="590" t="n"/>
    </row>
    <row r="489">
      <c r="A489" s="3" t="n"/>
      <c r="B489" s="69" t="n"/>
      <c r="C489" s="589" t="n"/>
      <c r="D489" s="75" t="n"/>
      <c r="E489" s="75" t="n"/>
      <c r="G489" s="586" t="n"/>
      <c r="H489" s="75" t="n"/>
      <c r="I489" s="122" t="n"/>
      <c r="P489" s="75" t="n"/>
      <c r="Q489" s="75" t="n"/>
      <c r="R489" s="75" t="n"/>
      <c r="U489" s="592" t="n"/>
    </row>
    <row r="490" ht="15.15" customHeight="1" s="275">
      <c r="A490" s="3" t="n"/>
      <c r="B490" s="69" t="inlineStr">
        <is>
          <t>TOTAL</t>
        </is>
      </c>
      <c r="C490" s="640">
        <f>SUM(C485,C483,C474,C472,C464,C462,C460,C458,C451)</f>
        <v/>
      </c>
      <c r="D490" s="75" t="n"/>
      <c r="E490" s="75" t="n"/>
      <c r="G490" s="622">
        <f>SUM(G451,G458,G460,G462,G464,G472,G474,G483,G485)</f>
        <v/>
      </c>
      <c r="H490" s="75" t="n"/>
      <c r="I490" s="75" t="n"/>
      <c r="J490" s="584" t="n"/>
      <c r="K490" s="591" t="n"/>
      <c r="P490" s="640">
        <f>SUM(P451,P458,P460,P462,P464,P472,P474,P483,P485)</f>
        <v/>
      </c>
      <c r="Q490" s="75" t="n"/>
      <c r="R490" s="75" t="n"/>
      <c r="T490" s="624">
        <f>+G490-P490</f>
        <v/>
      </c>
      <c r="U490" s="592" t="n"/>
      <c r="V490" s="591" t="n"/>
    </row>
    <row r="491" ht="15.15" customHeight="1" s="275"/>
    <row r="492"/>
    <row r="493"/>
    <row r="494"/>
    <row r="495"/>
    <row r="496"/>
    <row r="497"/>
    <row r="498" ht="15.15" customHeight="1" s="275"/>
    <row r="499" ht="26.55" customHeight="1" s="275">
      <c r="A499" s="573" t="inlineStr">
        <is>
          <t>OCTOBER 2025</t>
        </is>
      </c>
      <c r="B499" s="574" t="n"/>
      <c r="C499" s="575" t="inlineStr">
        <is>
          <t>ACTUAL YTD OCTOBER 2024</t>
        </is>
      </c>
      <c r="D499" s="576" t="n"/>
      <c r="E499" s="577" t="n"/>
      <c r="F499" s="61" t="n"/>
      <c r="G499" s="578" t="inlineStr">
        <is>
          <t>ACTUAL YTD OCT 2025</t>
        </is>
      </c>
      <c r="H499" s="576" t="n"/>
      <c r="I499" s="577" t="n"/>
      <c r="J499" s="100" t="n"/>
      <c r="K499" s="100" t="n"/>
      <c r="L499" s="100" t="n"/>
      <c r="M499" s="100" t="n"/>
      <c r="N499" s="100" t="n"/>
      <c r="O499" s="101" t="n"/>
      <c r="P499" s="579" t="inlineStr">
        <is>
          <t>BUDGET 2025</t>
        </is>
      </c>
      <c r="Q499" s="576" t="n"/>
      <c r="R499" s="577" t="n"/>
      <c r="S499" s="100" t="n"/>
    </row>
    <row r="500" ht="69" customHeight="1" s="275">
      <c r="A500" s="64" t="inlineStr">
        <is>
          <t xml:space="preserve">GREEN FEE INCOME </t>
        </is>
      </c>
      <c r="C500" s="65" t="inlineStr">
        <is>
          <t>REP win</t>
        </is>
      </c>
      <c r="D500" s="66" t="inlineStr">
        <is>
          <t>Number of rounds/items sold/rented MTD OCT</t>
        </is>
      </c>
      <c r="E500" s="66" t="inlineStr">
        <is>
          <t>Average price</t>
        </is>
      </c>
      <c r="G500" s="67" t="inlineStr">
        <is>
          <t>REP win</t>
        </is>
      </c>
      <c r="H500" s="68" t="inlineStr">
        <is>
          <t>Number of rounds/items sold/rented MTD OCT</t>
        </is>
      </c>
      <c r="I500" s="68" t="inlineStr">
        <is>
          <t>Average price</t>
        </is>
      </c>
      <c r="K500" s="14" t="inlineStr">
        <is>
          <t>SMART PANEL</t>
        </is>
      </c>
      <c r="L500" s="103" t="inlineStr">
        <is>
          <t>Increase/ decrease in number of rounds sold 25 v 24</t>
        </is>
      </c>
      <c r="M500" s="14" t="n"/>
      <c r="N500" s="103" t="inlineStr">
        <is>
          <t>Actual Rate Incr/Decr</t>
        </is>
      </c>
      <c r="O500" s="101" t="n"/>
      <c r="P500" s="104" t="inlineStr">
        <is>
          <t>BUDGET 2025</t>
        </is>
      </c>
      <c r="Q500" s="126" t="inlineStr">
        <is>
          <t>Number of rounds/items sold/rented MTD OCT</t>
        </is>
      </c>
      <c r="R500" s="126" t="inlineStr">
        <is>
          <t>Average price</t>
        </is>
      </c>
      <c r="S500" s="14" t="n"/>
      <c r="T500" s="127" t="inlineStr">
        <is>
          <t>Overall Income</t>
        </is>
      </c>
      <c r="U500" s="127" t="inlineStr">
        <is>
          <t>Number of rounds/items sold/rented MTD OCT</t>
        </is>
      </c>
      <c r="V500" s="103" t="inlineStr">
        <is>
          <t>Budget Rate Incr/Decr</t>
        </is>
      </c>
    </row>
    <row r="501" ht="21" customHeight="1" s="275">
      <c r="A501" s="3" t="n"/>
      <c r="B501" s="69" t="n"/>
      <c r="C501" s="580" t="n">
        <v>45595</v>
      </c>
      <c r="E501" s="71" t="inlineStr">
        <is>
          <t>Euros</t>
        </is>
      </c>
      <c r="G501" s="581" t="n">
        <v>45960</v>
      </c>
      <c r="I501" s="105" t="inlineStr">
        <is>
          <t>Euros</t>
        </is>
      </c>
      <c r="J501" s="106" t="n"/>
      <c r="K501" s="106" t="n"/>
      <c r="M501" s="106" t="n"/>
      <c r="N501" s="107" t="inlineStr">
        <is>
          <t>Euros</t>
        </is>
      </c>
      <c r="O501" s="101" t="n"/>
      <c r="P501" s="582" t="n">
        <v>45960</v>
      </c>
      <c r="R501" s="128" t="inlineStr">
        <is>
          <t>Euros</t>
        </is>
      </c>
      <c r="S501" s="106" t="n"/>
      <c r="T501" s="129" t="n"/>
      <c r="U501" s="130" t="inlineStr">
        <is>
          <t>Diff</t>
        </is>
      </c>
      <c r="V501" s="107" t="inlineStr">
        <is>
          <t>Euros</t>
        </is>
      </c>
    </row>
    <row r="502">
      <c r="A502" s="69" t="n"/>
      <c r="B502" s="69" t="n"/>
    </row>
    <row r="503">
      <c r="A503" s="69" t="n"/>
      <c r="B503" s="69" t="n"/>
      <c r="N503" s="583" t="n"/>
    </row>
    <row r="504">
      <c r="A504" s="69" t="n">
        <v>70500007</v>
      </c>
      <c r="B504" s="73" t="inlineStr">
        <is>
          <t>GF Shareholder Guests</t>
        </is>
      </c>
      <c r="C504" s="586" t="n">
        <v>9379.34</v>
      </c>
      <c r="D504" s="90" t="n">
        <v>146</v>
      </c>
      <c r="E504" s="140">
        <f>C504/D504</f>
        <v/>
      </c>
      <c r="G504" s="586">
        <f>+'[2]Rep Wing'!DN85</f>
        <v/>
      </c>
      <c r="H504" s="75">
        <f>+'[2]Rep Wing'!DM85</f>
        <v/>
      </c>
      <c r="I504" s="587">
        <f>+G504/H504</f>
        <v/>
      </c>
      <c r="L504" s="592">
        <f>+H504-D504</f>
        <v/>
      </c>
      <c r="N504" s="584">
        <f>+I504-E504</f>
        <v/>
      </c>
      <c r="P504" s="589">
        <f>Q504*R504</f>
        <v/>
      </c>
      <c r="Q504" s="75" t="n">
        <v>146</v>
      </c>
      <c r="R504" s="140" t="n">
        <v>69.18000000000001</v>
      </c>
      <c r="T504" s="591">
        <f>+G505-P504</f>
        <v/>
      </c>
      <c r="U504" s="592">
        <f>+H504-Q504</f>
        <v/>
      </c>
      <c r="V504" s="591">
        <f>+I504-R504</f>
        <v/>
      </c>
    </row>
    <row r="505">
      <c r="A505" s="69" t="n">
        <v>70500007</v>
      </c>
      <c r="B505" s="73" t="inlineStr">
        <is>
          <t>GF Shareholder Guest ticket</t>
        </is>
      </c>
      <c r="C505" s="586" t="n">
        <v>8004.13</v>
      </c>
      <c r="D505" s="90" t="n">
        <v>149</v>
      </c>
      <c r="E505" s="140">
        <f>C505/D505</f>
        <v/>
      </c>
      <c r="G505" s="586">
        <f>+'[2]Rep Wing'!DN84</f>
        <v/>
      </c>
      <c r="H505" s="75">
        <f>+'[2]Rep Wing'!DM84</f>
        <v/>
      </c>
      <c r="I505" s="587">
        <f>+G505/H505</f>
        <v/>
      </c>
      <c r="K505" s="591" t="n"/>
      <c r="L505" s="592">
        <f>+H505-D505</f>
        <v/>
      </c>
      <c r="N505" s="584">
        <f>+I505-E505</f>
        <v/>
      </c>
      <c r="P505" s="589">
        <f>Q505*R505</f>
        <v/>
      </c>
      <c r="Q505" s="75" t="n">
        <v>149</v>
      </c>
      <c r="R505" s="140" t="n">
        <v>57.85</v>
      </c>
      <c r="T505" s="591">
        <f>+G505-P505</f>
        <v/>
      </c>
      <c r="U505" s="592">
        <f>+H505-Q505</f>
        <v/>
      </c>
      <c r="V505" s="591">
        <f>+I505-R505</f>
        <v/>
      </c>
    </row>
    <row r="506">
      <c r="A506" s="69" t="n">
        <v>70500007</v>
      </c>
      <c r="B506" s="69" t="inlineStr">
        <is>
          <t>Annual Members Green Fees</t>
        </is>
      </c>
      <c r="C506" s="586" t="n">
        <v>825.62</v>
      </c>
      <c r="D506" s="90" t="n">
        <v>110</v>
      </c>
      <c r="E506" s="140">
        <f>C506/D506</f>
        <v/>
      </c>
      <c r="G506" s="586">
        <f>+'[2]Rep Wing'!DN91</f>
        <v/>
      </c>
      <c r="H506" s="75">
        <f>+'[2]Rep Wing'!DM91</f>
        <v/>
      </c>
      <c r="I506" s="587">
        <f>+G506/H506</f>
        <v/>
      </c>
      <c r="L506" s="588">
        <f>+H506-D506</f>
        <v/>
      </c>
      <c r="N506" s="584">
        <f>+I506-E506</f>
        <v/>
      </c>
      <c r="P506" s="589">
        <f>Q506*R506</f>
        <v/>
      </c>
      <c r="Q506" s="75" t="n">
        <v>110</v>
      </c>
      <c r="R506" s="140" t="n">
        <v>7.51</v>
      </c>
      <c r="T506" s="591">
        <f>+G506-P506</f>
        <v/>
      </c>
      <c r="U506" s="588">
        <f>+H506-Q506</f>
        <v/>
      </c>
      <c r="V506" s="591" t="n"/>
    </row>
    <row r="507">
      <c r="A507" s="69" t="n"/>
      <c r="B507" s="69" t="n"/>
      <c r="C507" s="688">
        <f>SUM(C504:C506)</f>
        <v/>
      </c>
      <c r="D507" s="219">
        <f>SUM(D504:D506)</f>
        <v/>
      </c>
      <c r="E507" s="122" t="n"/>
      <c r="G507" s="596">
        <f>SUM(G504:G506)</f>
        <v/>
      </c>
      <c r="H507" s="81">
        <f>SUM(H504:H506)</f>
        <v/>
      </c>
      <c r="I507" s="595">
        <f>+G507/H507</f>
        <v/>
      </c>
      <c r="L507" s="588" t="n"/>
      <c r="N507" s="583" t="n"/>
      <c r="P507" s="597">
        <f>SUM(P504:P506)</f>
        <v/>
      </c>
      <c r="Q507" s="116">
        <f>SUM(Q504:Q506)</f>
        <v/>
      </c>
      <c r="R507" s="140" t="n"/>
      <c r="T507" s="604">
        <f>SUM(T504:T506)</f>
        <v/>
      </c>
      <c r="U507" s="605">
        <f>SUM(U504:U506)</f>
        <v/>
      </c>
      <c r="V507" s="591" t="n"/>
    </row>
    <row r="508" ht="15.15" customHeight="1" s="275">
      <c r="A508" s="69" t="n"/>
      <c r="B508" s="69" t="n"/>
      <c r="C508" s="589" t="n"/>
      <c r="D508" s="75" t="n"/>
      <c r="E508" s="97" t="n"/>
      <c r="G508" s="589" t="n"/>
      <c r="H508" s="75" t="n"/>
      <c r="I508" s="587" t="n"/>
      <c r="L508" s="588" t="n"/>
      <c r="N508" s="583" t="n"/>
      <c r="P508" s="75" t="n"/>
      <c r="Q508" s="75" t="n"/>
      <c r="R508" s="140" t="n"/>
      <c r="U508" s="592" t="n"/>
    </row>
    <row r="509" ht="18.75" customHeight="1" s="275">
      <c r="A509" s="69" t="n">
        <v>70500008</v>
      </c>
      <c r="B509" s="73" t="inlineStr">
        <is>
          <t>Green Fee Direct 18 holes</t>
        </is>
      </c>
      <c r="C509" s="586" t="n">
        <v>22500</v>
      </c>
      <c r="D509" s="90" t="n">
        <v>227</v>
      </c>
      <c r="E509" s="140">
        <f>C509/D509</f>
        <v/>
      </c>
      <c r="G509" s="586">
        <f>+'[2]Rep Wing'!DN150</f>
        <v/>
      </c>
      <c r="H509" s="75">
        <f>+'[2]Rep Wing'!DM150</f>
        <v/>
      </c>
      <c r="I509" s="674">
        <f>G509/H509</f>
        <v/>
      </c>
      <c r="K509" s="591" t="n"/>
      <c r="L509" s="689">
        <f>+H509-D509</f>
        <v/>
      </c>
      <c r="M509" s="246" t="n"/>
      <c r="N509" s="690">
        <f>+I509-E509</f>
        <v/>
      </c>
      <c r="P509" s="589">
        <f>Q509*R509</f>
        <v/>
      </c>
      <c r="Q509" s="75" t="n">
        <v>261</v>
      </c>
      <c r="R509" s="140" t="n">
        <v>99.12</v>
      </c>
      <c r="T509" s="657">
        <f>+G509-P509</f>
        <v/>
      </c>
      <c r="U509" s="658">
        <f>+H509-Q509</f>
        <v/>
      </c>
      <c r="V509" s="682">
        <f>+I509-R509</f>
        <v/>
      </c>
    </row>
    <row r="510">
      <c r="A510" s="69" t="n">
        <v>70500008</v>
      </c>
      <c r="B510" s="69" t="inlineStr">
        <is>
          <t>GF Courtesy</t>
        </is>
      </c>
      <c r="C510" s="586" t="n">
        <v>57.85</v>
      </c>
      <c r="D510" s="90" t="n">
        <v>65</v>
      </c>
      <c r="E510" s="140">
        <f>C510/D510</f>
        <v/>
      </c>
      <c r="G510" s="586">
        <f>+'[2]Rep Wing'!DN153</f>
        <v/>
      </c>
      <c r="H510" s="75">
        <f>+'[2]Rep Wing'!DM153</f>
        <v/>
      </c>
      <c r="I510" s="587">
        <f>G510/H510</f>
        <v/>
      </c>
      <c r="L510" s="592">
        <f>+H510-D510</f>
        <v/>
      </c>
      <c r="N510" s="593">
        <f>+I510-E510</f>
        <v/>
      </c>
      <c r="P510" s="589">
        <f>Q510*R510</f>
        <v/>
      </c>
      <c r="Q510" s="75" t="n">
        <v>57</v>
      </c>
      <c r="R510" s="140" t="n">
        <v>0</v>
      </c>
      <c r="U510" s="592" t="n"/>
    </row>
    <row r="511">
      <c r="A511" s="69" t="n">
        <v>70500008</v>
      </c>
      <c r="B511" s="73" t="inlineStr">
        <is>
          <t>GF Society/Group/Comp</t>
        </is>
      </c>
      <c r="C511" s="586" t="n">
        <v>11537.19</v>
      </c>
      <c r="D511" s="90" t="n">
        <v>149</v>
      </c>
      <c r="E511" s="140">
        <f>C511/D511</f>
        <v/>
      </c>
      <c r="G511" s="586">
        <f>+'[2]Rep Wing'!DN154</f>
        <v/>
      </c>
      <c r="H511" s="75">
        <f>+'[2]Rep Wing'!DM154</f>
        <v/>
      </c>
      <c r="I511" s="587">
        <f>G511/H511</f>
        <v/>
      </c>
      <c r="K511" s="591" t="n"/>
      <c r="L511" s="588">
        <f>+H511-D511</f>
        <v/>
      </c>
      <c r="N511" s="584">
        <f>+I511-E511</f>
        <v/>
      </c>
      <c r="P511" s="589">
        <f>Q511*R511</f>
        <v/>
      </c>
      <c r="Q511" s="75" t="n">
        <v>149</v>
      </c>
      <c r="R511" s="140" t="n">
        <v>82.59</v>
      </c>
      <c r="T511" s="590">
        <f>+G511-P511</f>
        <v/>
      </c>
      <c r="U511" s="588">
        <f>+H511-Q511</f>
        <v/>
      </c>
      <c r="V511" s="591">
        <f>+I511-R511</f>
        <v/>
      </c>
    </row>
    <row r="512">
      <c r="A512" s="69" t="n">
        <v>70500008</v>
      </c>
      <c r="B512" s="73" t="inlineStr">
        <is>
          <t>GF Members Other Clubs</t>
        </is>
      </c>
      <c r="C512" s="586" t="n">
        <v>780.99</v>
      </c>
      <c r="D512" s="90" t="n">
        <v>9</v>
      </c>
      <c r="E512" s="140">
        <f>C512/D512</f>
        <v/>
      </c>
      <c r="G512" s="586">
        <f>+'[2]Rep Wing'!DN158</f>
        <v/>
      </c>
      <c r="H512" s="75">
        <f>+'[2]Rep Wing'!DM158</f>
        <v/>
      </c>
      <c r="I512" s="587">
        <f>G512/H512</f>
        <v/>
      </c>
      <c r="K512" s="591" t="n"/>
      <c r="L512" s="683">
        <f>+H512-D512</f>
        <v/>
      </c>
      <c r="N512" s="584">
        <f>+I512-E512</f>
        <v/>
      </c>
      <c r="P512" s="589">
        <f>Q512*R512</f>
        <v/>
      </c>
      <c r="Q512" s="75" t="n">
        <v>9</v>
      </c>
      <c r="R512" s="140" t="n">
        <v>92.56</v>
      </c>
      <c r="T512" s="591">
        <f>+G512-P512</f>
        <v/>
      </c>
      <c r="U512" s="592">
        <f>+H512-Q512</f>
        <v/>
      </c>
      <c r="V512" s="591">
        <f>+I512-R512</f>
        <v/>
      </c>
    </row>
    <row r="513">
      <c r="A513" s="69" t="n">
        <v>70500008</v>
      </c>
      <c r="B513" s="73" t="inlineStr">
        <is>
          <t>Tarjetas Descuento</t>
        </is>
      </c>
      <c r="C513" s="586" t="n">
        <v>0</v>
      </c>
      <c r="D513" s="90" t="n">
        <v>0</v>
      </c>
      <c r="E513" s="140" t="n"/>
      <c r="G513" s="586" t="n">
        <v>0</v>
      </c>
      <c r="H513" s="75" t="n">
        <v>0</v>
      </c>
      <c r="I513" s="587" t="n"/>
      <c r="K513" s="591" t="n"/>
      <c r="N513" s="583" t="n"/>
      <c r="P513" s="589">
        <f>Q513*R513</f>
        <v/>
      </c>
      <c r="Q513" s="75" t="n">
        <v>0</v>
      </c>
      <c r="R513" s="140" t="n">
        <v>0</v>
      </c>
      <c r="U513" s="592" t="n"/>
    </row>
    <row r="514">
      <c r="A514" s="69" t="n"/>
      <c r="B514" s="69" t="n"/>
      <c r="C514" s="688">
        <f>SUM(C509:C513)</f>
        <v/>
      </c>
      <c r="D514" s="219">
        <f>SUM(D509:D513)</f>
        <v/>
      </c>
      <c r="E514" s="122" t="n"/>
      <c r="G514" s="602">
        <f>SUM(G509:G513)</f>
        <v/>
      </c>
      <c r="H514" s="81">
        <f>SUM(H509:H513)</f>
        <v/>
      </c>
      <c r="I514" s="587">
        <f>+G514/H514</f>
        <v/>
      </c>
      <c r="K514" s="591" t="n"/>
      <c r="N514" s="583" t="n"/>
      <c r="P514" s="597">
        <f>SUM(P509:P513)</f>
        <v/>
      </c>
      <c r="Q514" s="116">
        <f>SUM(Q509:Q513)</f>
        <v/>
      </c>
      <c r="R514" s="140" t="n"/>
      <c r="T514" s="604">
        <f>SUM(T509:T513)</f>
        <v/>
      </c>
      <c r="U514" s="592">
        <f>+H514-Q514</f>
        <v/>
      </c>
      <c r="V514" s="590" t="n"/>
    </row>
    <row r="515">
      <c r="A515" s="69" t="n"/>
      <c r="B515" s="69" t="n"/>
      <c r="C515" s="589" t="n"/>
      <c r="D515" s="75" t="n"/>
      <c r="E515" s="97" t="n"/>
      <c r="G515" s="589" t="n"/>
      <c r="H515" s="75" t="n"/>
      <c r="I515" s="587" t="n"/>
      <c r="N515" s="583" t="n"/>
      <c r="P515" s="75" t="n"/>
      <c r="Q515" s="75" t="n"/>
      <c r="R515" s="140" t="n"/>
      <c r="U515" s="592" t="n"/>
    </row>
    <row r="516">
      <c r="A516" s="69" t="n">
        <v>70500009</v>
      </c>
      <c r="B516" s="69" t="inlineStr">
        <is>
          <t>GF 9 Holes</t>
        </is>
      </c>
      <c r="C516" s="594" t="n">
        <v>5436.36</v>
      </c>
      <c r="D516" s="91" t="n">
        <v>235</v>
      </c>
      <c r="E516" s="140">
        <f>C516/D516</f>
        <v/>
      </c>
      <c r="G516" s="602">
        <f>+'[2]Rep Wing'!DN157</f>
        <v/>
      </c>
      <c r="H516" s="81">
        <f>+'[2]Rep Wing'!DM157</f>
        <v/>
      </c>
      <c r="I516" s="587">
        <f>G516/H516</f>
        <v/>
      </c>
      <c r="L516" s="588">
        <f>+H516-D516</f>
        <v/>
      </c>
      <c r="N516" s="584">
        <f>+I516-E516</f>
        <v/>
      </c>
      <c r="P516" s="597">
        <f>Q516*R516</f>
        <v/>
      </c>
      <c r="Q516" s="116" t="n">
        <v>235</v>
      </c>
      <c r="R516" s="140" t="n">
        <v>24.78</v>
      </c>
      <c r="T516" s="591">
        <f>+G516-P516</f>
        <v/>
      </c>
      <c r="U516" s="588">
        <f>+H516-Q516</f>
        <v/>
      </c>
      <c r="V516" s="591">
        <f>+I516-R516</f>
        <v/>
      </c>
    </row>
    <row r="517">
      <c r="A517" s="69" t="n"/>
      <c r="B517" s="69" t="n"/>
      <c r="C517" s="589" t="n"/>
      <c r="D517" s="75" t="n"/>
      <c r="E517" s="140" t="n"/>
      <c r="G517" s="589" t="n"/>
      <c r="H517" s="75" t="n"/>
      <c r="I517" s="587" t="n"/>
      <c r="L517" s="216" t="n"/>
      <c r="N517" s="583" t="n"/>
      <c r="P517" s="75" t="n"/>
      <c r="Q517" s="75" t="n"/>
      <c r="R517" s="140" t="n"/>
      <c r="U517" s="592" t="n"/>
    </row>
    <row r="518">
      <c r="A518" s="69" t="n">
        <v>70500010</v>
      </c>
      <c r="B518" s="69" t="inlineStr">
        <is>
          <t>Off Peak  Annual GF Pass</t>
        </is>
      </c>
      <c r="C518" s="594" t="n">
        <v>0</v>
      </c>
      <c r="D518" s="91" t="n">
        <v>0</v>
      </c>
      <c r="E518" s="140" t="n"/>
      <c r="G518" s="602">
        <f>+'[2]Rep Wing'!DN164</f>
        <v/>
      </c>
      <c r="H518" s="81">
        <f>+'[2]Rep Wing'!DM164</f>
        <v/>
      </c>
      <c r="I518" s="587" t="n"/>
      <c r="L518" s="592">
        <f>+H518-D518</f>
        <v/>
      </c>
      <c r="N518" s="584" t="n"/>
      <c r="P518" s="597">
        <f>Q518*R518</f>
        <v/>
      </c>
      <c r="Q518" s="116" t="n">
        <v>0</v>
      </c>
      <c r="R518" s="140" t="n">
        <v>0</v>
      </c>
      <c r="T518" s="591">
        <f>+G518-P518</f>
        <v/>
      </c>
      <c r="U518" s="592">
        <f>+H518-Q518</f>
        <v/>
      </c>
      <c r="V518" s="590" t="n"/>
    </row>
    <row r="519">
      <c r="A519" s="69" t="n"/>
      <c r="B519" s="69" t="n"/>
      <c r="C519" s="589" t="n"/>
      <c r="D519" s="75" t="n"/>
      <c r="E519" s="140" t="n"/>
      <c r="G519" s="589" t="n"/>
      <c r="H519" s="75" t="n"/>
      <c r="I519" s="587" t="n"/>
      <c r="N519" s="583" t="n"/>
      <c r="P519" s="75" t="n"/>
      <c r="Q519" s="75" t="n"/>
      <c r="R519" s="140" t="n"/>
      <c r="U519" s="592" t="n"/>
    </row>
    <row r="520">
      <c r="A520" s="69" t="n">
        <v>70500056</v>
      </c>
      <c r="B520" s="69" t="inlineStr">
        <is>
          <t>Junior Annual Membership</t>
        </is>
      </c>
      <c r="C520" s="643" t="n">
        <v>0</v>
      </c>
      <c r="D520" s="169" t="n">
        <v>0</v>
      </c>
      <c r="E520" s="140" t="n"/>
      <c r="G520" s="602">
        <f>+'[2]Rep Wing'!DN88</f>
        <v/>
      </c>
      <c r="H520" s="81">
        <f>+'[2]Rep Wing'!DM88</f>
        <v/>
      </c>
      <c r="I520" s="587" t="n"/>
      <c r="N520" s="583" t="n"/>
      <c r="P520" s="116">
        <f>Q520*R520</f>
        <v/>
      </c>
      <c r="Q520" s="116" t="n">
        <v>0</v>
      </c>
      <c r="R520" s="140" t="n">
        <v>0</v>
      </c>
      <c r="T520" s="591">
        <f>+G520-P520</f>
        <v/>
      </c>
      <c r="U520" s="592">
        <f>+H520-Q520</f>
        <v/>
      </c>
      <c r="V520" s="590" t="n"/>
    </row>
    <row r="521" ht="15.15" customHeight="1" s="275">
      <c r="A521" s="69" t="n"/>
      <c r="B521" s="69" t="n"/>
      <c r="C521" s="589" t="n"/>
      <c r="D521" s="75" t="n"/>
      <c r="E521" s="691" t="n"/>
      <c r="G521" s="589" t="n"/>
      <c r="H521" s="75" t="n"/>
      <c r="I521" s="587" t="n"/>
      <c r="K521" s="591" t="n"/>
      <c r="N521" s="583" t="n"/>
      <c r="P521" s="75" t="n"/>
      <c r="Q521" s="75" t="n"/>
      <c r="R521" s="140" t="n"/>
      <c r="U521" s="592" t="n"/>
    </row>
    <row r="522" ht="18.75" customHeight="1" s="275">
      <c r="A522" s="69" t="n">
        <v>70500011</v>
      </c>
      <c r="B522" s="73" t="inlineStr">
        <is>
          <t>GF TTOO Credito</t>
        </is>
      </c>
      <c r="C522" s="586" t="n">
        <v>27568.6</v>
      </c>
      <c r="D522" s="90" t="n">
        <v>374</v>
      </c>
      <c r="E522" s="692">
        <f>C522/D522</f>
        <v/>
      </c>
      <c r="F522" s="204">
        <f>+C522/(C522+C523)</f>
        <v/>
      </c>
      <c r="G522" s="589">
        <f>'[2]Rep Wing'!DN151</f>
        <v/>
      </c>
      <c r="H522" s="75">
        <f>+'[2]Rep Wing'!DM151</f>
        <v/>
      </c>
      <c r="I522" s="587">
        <f>G522/H522</f>
        <v/>
      </c>
      <c r="J522" s="204">
        <f>+G522/(G522+G523)</f>
        <v/>
      </c>
      <c r="K522" s="591" t="n"/>
      <c r="L522" s="683">
        <f>+H522-D522</f>
        <v/>
      </c>
      <c r="M522" s="3" t="n"/>
      <c r="N522" s="685">
        <f>+I522-E522</f>
        <v/>
      </c>
      <c r="P522" s="589">
        <f>Q522*R522</f>
        <v/>
      </c>
      <c r="Q522" s="75" t="n">
        <v>356</v>
      </c>
      <c r="R522" s="140" t="n">
        <v>73.70999999999999</v>
      </c>
      <c r="S522" s="204">
        <f>+P522/(P522+P523)</f>
        <v/>
      </c>
      <c r="T522" s="591">
        <f>+G522-P522</f>
        <v/>
      </c>
      <c r="U522" s="592">
        <f>+H522-Q522</f>
        <v/>
      </c>
      <c r="V522" s="648">
        <f>+I522-R522</f>
        <v/>
      </c>
    </row>
    <row r="523" ht="18.75" customHeight="1" s="275">
      <c r="A523" s="69" t="n">
        <v>70500011</v>
      </c>
      <c r="B523" s="73" t="inlineStr">
        <is>
          <t>GF TTOO Prepay</t>
        </is>
      </c>
      <c r="C523" s="586" t="n">
        <v>37136.53</v>
      </c>
      <c r="D523" s="90" t="n">
        <v>502</v>
      </c>
      <c r="E523" s="692">
        <f>C523/D523</f>
        <v/>
      </c>
      <c r="F523" s="205">
        <f>+C523/(C523+C522)</f>
        <v/>
      </c>
      <c r="G523" s="589">
        <f>+'[2]Rep Wing'!DN152</f>
        <v/>
      </c>
      <c r="H523" s="75">
        <f>+'[2]Rep Wing'!DM152</f>
        <v/>
      </c>
      <c r="I523" s="587">
        <f>G523/H523</f>
        <v/>
      </c>
      <c r="J523" s="205">
        <f>+G523/(G523+G522)</f>
        <v/>
      </c>
      <c r="K523" s="591" t="n"/>
      <c r="L523" s="686">
        <f>+H523-D523</f>
        <v/>
      </c>
      <c r="M523" s="243" t="n"/>
      <c r="N523" s="687">
        <f>+I523-E523</f>
        <v/>
      </c>
      <c r="P523" s="589">
        <f>Q523*R523</f>
        <v/>
      </c>
      <c r="Q523" s="75" t="n">
        <v>477</v>
      </c>
      <c r="R523" s="140" t="n">
        <v>73.98</v>
      </c>
      <c r="S523" s="205">
        <f>+P523/(P523+P522)</f>
        <v/>
      </c>
      <c r="T523" s="591">
        <f>+G523-P523</f>
        <v/>
      </c>
      <c r="U523" s="591">
        <f>+H523-Q523</f>
        <v/>
      </c>
      <c r="V523" s="648">
        <f>+I523-R523</f>
        <v/>
      </c>
    </row>
    <row r="524">
      <c r="A524" s="69" t="n">
        <v>70500011</v>
      </c>
      <c r="B524" s="69" t="inlineStr">
        <is>
          <t>Buggy TOO Credito</t>
        </is>
      </c>
      <c r="C524" s="586" t="n">
        <v>7491.74</v>
      </c>
      <c r="D524" s="90" t="n">
        <v>259</v>
      </c>
      <c r="E524" s="692">
        <f>C524/D524</f>
        <v/>
      </c>
      <c r="G524" s="589">
        <f>+'[2]Rep Wing'!DN163</f>
        <v/>
      </c>
      <c r="H524" s="75">
        <f>+'[2]Rep Wing'!DM163</f>
        <v/>
      </c>
      <c r="I524" s="587">
        <f>G524/H524</f>
        <v/>
      </c>
      <c r="L524" s="592">
        <f>+H524-D524</f>
        <v/>
      </c>
      <c r="N524" s="584">
        <f>+I524-E524</f>
        <v/>
      </c>
      <c r="P524" s="589">
        <f>Q524*R524</f>
        <v/>
      </c>
      <c r="Q524" s="75" t="n">
        <v>257</v>
      </c>
      <c r="R524" s="140" t="n">
        <v>33.38</v>
      </c>
      <c r="T524" s="591">
        <f>+G524-P524</f>
        <v/>
      </c>
      <c r="U524" s="592">
        <f>+H524-Q524</f>
        <v/>
      </c>
      <c r="V524" s="590">
        <f>+I524-R524</f>
        <v/>
      </c>
    </row>
    <row r="525">
      <c r="A525" s="69" t="n">
        <v>70500011</v>
      </c>
      <c r="B525" s="69" t="inlineStr">
        <is>
          <t>Abonos Tour Oper.</t>
        </is>
      </c>
      <c r="C525" s="586" t="n">
        <v>2950.41</v>
      </c>
      <c r="D525" s="90" t="n">
        <v>42</v>
      </c>
      <c r="E525" s="692">
        <f>C525/D525</f>
        <v/>
      </c>
      <c r="G525" s="589">
        <f>+'[2]Rep Wing'!DN169</f>
        <v/>
      </c>
      <c r="H525" s="75">
        <f>+'[2]Rep Wing'!DM169</f>
        <v/>
      </c>
      <c r="I525" s="587">
        <f>+G525/H525</f>
        <v/>
      </c>
      <c r="L525" s="592">
        <f>+H525-D525</f>
        <v/>
      </c>
      <c r="N525" s="584" t="n"/>
      <c r="P525" s="589">
        <f>Q525*R525</f>
        <v/>
      </c>
      <c r="Q525" s="75" t="n">
        <v>42</v>
      </c>
      <c r="R525" s="140" t="n">
        <v>70.25</v>
      </c>
      <c r="T525" s="591">
        <f>+G525-P525</f>
        <v/>
      </c>
      <c r="U525" s="592">
        <f>+H525-Q525</f>
        <v/>
      </c>
      <c r="V525" s="591" t="n"/>
    </row>
    <row r="526">
      <c r="A526" s="69" t="n">
        <v>70500011</v>
      </c>
      <c r="B526" s="69" t="inlineStr">
        <is>
          <t>GITO</t>
        </is>
      </c>
      <c r="C526" s="586" t="n">
        <v>0</v>
      </c>
      <c r="D526" s="90" t="n">
        <v>10</v>
      </c>
      <c r="E526" s="692">
        <f>C526/D526</f>
        <v/>
      </c>
      <c r="G526" s="589">
        <f>+'[2]Rep Wing'!DN170</f>
        <v/>
      </c>
      <c r="H526" s="75">
        <f>+'[2]Rep Wing'!DM170</f>
        <v/>
      </c>
      <c r="I526" s="587" t="n"/>
      <c r="L526" s="592">
        <f>+H526-D526</f>
        <v/>
      </c>
      <c r="N526" s="584">
        <f>+I526-E526</f>
        <v/>
      </c>
      <c r="P526" s="589">
        <f>Q526*R526</f>
        <v/>
      </c>
      <c r="Q526" s="75" t="n">
        <v>0</v>
      </c>
      <c r="R526" s="140" t="n">
        <v>0</v>
      </c>
      <c r="U526" s="592" t="n"/>
    </row>
    <row r="527">
      <c r="A527" s="69" t="n">
        <v>70500011</v>
      </c>
      <c r="B527" s="69" t="inlineStr">
        <is>
          <t>Paquetes</t>
        </is>
      </c>
      <c r="C527" s="586" t="n">
        <v>0</v>
      </c>
      <c r="D527" s="90" t="n">
        <v>0</v>
      </c>
      <c r="E527" s="692" t="n"/>
      <c r="G527" s="589" t="n">
        <v>0</v>
      </c>
      <c r="H527" s="75" t="n">
        <v>0</v>
      </c>
      <c r="I527" s="587" t="n"/>
      <c r="K527" s="591" t="n"/>
      <c r="L527" s="216" t="n"/>
      <c r="N527" s="583" t="n"/>
      <c r="P527" s="589">
        <f>Q527*R527</f>
        <v/>
      </c>
      <c r="Q527" s="75" t="n">
        <v>0</v>
      </c>
      <c r="R527" s="140" t="n">
        <v>0</v>
      </c>
      <c r="T527" s="591">
        <f>+G527-P527</f>
        <v/>
      </c>
      <c r="U527" s="592" t="n"/>
      <c r="V527" s="591" t="n"/>
    </row>
    <row r="528">
      <c r="A528" s="69" t="n"/>
      <c r="B528" s="69" t="n"/>
      <c r="C528" s="601">
        <f>SUM(C522:C527)</f>
        <v/>
      </c>
      <c r="D528" s="78">
        <f>SUM(D522:D527)</f>
        <v/>
      </c>
      <c r="E528" s="691" t="n"/>
      <c r="G528" s="602">
        <f>SUM(G522:G527)</f>
        <v/>
      </c>
      <c r="H528" s="81">
        <f>SUM(H522:H527)</f>
        <v/>
      </c>
      <c r="I528" s="587">
        <f>+G528/H528</f>
        <v/>
      </c>
      <c r="L528" s="216" t="n"/>
      <c r="N528" s="583" t="n"/>
      <c r="P528" s="597">
        <f>SUM(P522:P527)</f>
        <v/>
      </c>
      <c r="Q528" s="116">
        <f>SUM(Q522:Q527)</f>
        <v/>
      </c>
      <c r="R528" s="140" t="n"/>
      <c r="T528" s="604">
        <f>SUM(T522:T527)</f>
        <v/>
      </c>
      <c r="U528" s="588" t="n"/>
      <c r="V528" s="591" t="n"/>
    </row>
    <row r="529">
      <c r="A529" s="69" t="n"/>
      <c r="B529" s="69" t="n"/>
      <c r="C529" s="589" t="n"/>
      <c r="D529" s="75" t="n"/>
      <c r="E529" s="691" t="n"/>
      <c r="G529" s="589" t="n"/>
      <c r="H529" s="75" t="n"/>
      <c r="I529" s="587" t="n"/>
      <c r="L529" s="216" t="n"/>
      <c r="N529" s="583" t="n"/>
      <c r="P529" s="75" t="n"/>
      <c r="Q529" s="75" t="n"/>
      <c r="R529" s="140" t="n"/>
      <c r="U529" s="592" t="n"/>
    </row>
    <row r="530">
      <c r="A530" s="69" t="n">
        <v>70500036</v>
      </c>
      <c r="B530" s="69" t="inlineStr">
        <is>
          <t>GF Temporary Membership</t>
        </is>
      </c>
      <c r="C530" s="594" t="n">
        <v>867.77</v>
      </c>
      <c r="D530" s="91" t="n">
        <v>1</v>
      </c>
      <c r="E530" s="692">
        <f>C530/D530</f>
        <v/>
      </c>
      <c r="G530" s="602">
        <f>+'[2]Rep Wing'!DN165</f>
        <v/>
      </c>
      <c r="H530" s="81">
        <f>+'[2]Rep Wing'!DM165</f>
        <v/>
      </c>
      <c r="I530" s="587">
        <f>G530/H530</f>
        <v/>
      </c>
      <c r="L530" s="588">
        <f>+H530-D530</f>
        <v/>
      </c>
      <c r="N530" s="584">
        <f>+I530-E530</f>
        <v/>
      </c>
      <c r="P530" s="597">
        <f>Q530*R530</f>
        <v/>
      </c>
      <c r="Q530" s="116" t="n">
        <v>1</v>
      </c>
      <c r="R530" s="140" t="n">
        <v>911</v>
      </c>
      <c r="T530" s="591">
        <f>+G530-P530</f>
        <v/>
      </c>
      <c r="U530" s="588">
        <f>+H530-Q530</f>
        <v/>
      </c>
      <c r="V530" s="591">
        <f>+I530-R530</f>
        <v/>
      </c>
    </row>
    <row r="531">
      <c r="A531" s="69" t="n"/>
      <c r="B531" s="69" t="n"/>
      <c r="C531" s="586" t="n"/>
      <c r="D531" s="90" t="n"/>
      <c r="E531" s="692" t="n"/>
      <c r="G531" s="589" t="n"/>
      <c r="H531" s="75" t="n"/>
      <c r="I531" s="587" t="n"/>
      <c r="L531" s="216" t="n"/>
      <c r="N531" s="583" t="n"/>
      <c r="P531" s="75" t="n"/>
      <c r="Q531" s="75" t="n"/>
      <c r="R531" s="75" t="n"/>
      <c r="U531" s="592" t="n"/>
    </row>
    <row r="532">
      <c r="A532" s="69" t="n"/>
      <c r="B532" s="69" t="n"/>
      <c r="C532" s="586" t="n"/>
      <c r="D532" s="90" t="n"/>
      <c r="E532" s="692" t="n"/>
      <c r="G532" s="75" t="n"/>
      <c r="H532" s="75" t="n"/>
      <c r="I532" s="587" t="n"/>
      <c r="L532" s="216" t="n"/>
      <c r="N532" s="583" t="n"/>
      <c r="P532" s="75" t="n"/>
      <c r="Q532" s="75" t="n"/>
      <c r="R532" s="75" t="n"/>
      <c r="U532" s="592" t="n"/>
    </row>
    <row r="533">
      <c r="A533" s="69" t="n"/>
      <c r="B533" s="69" t="inlineStr">
        <is>
          <t>GREEN FEES ONLY 2025</t>
        </is>
      </c>
      <c r="C533" s="637">
        <f>SUM(C523,C522,C516,C511,C509,C505,C504)</f>
        <v/>
      </c>
      <c r="D533" s="165">
        <f>SUM(D523,D522,D516,D511,D509,D505,D504)</f>
        <v/>
      </c>
      <c r="E533" s="692">
        <f>+C533/D533</f>
        <v/>
      </c>
      <c r="G533" s="637">
        <f>SUM(G523,G522,G516,G511,G509,G505,G504)</f>
        <v/>
      </c>
      <c r="H533" s="165">
        <f>SUM(H523,H522,H516,H511,H509,H504,H505)</f>
        <v/>
      </c>
      <c r="I533" s="587">
        <f>+G533/H533</f>
        <v/>
      </c>
      <c r="J533" s="85" t="n"/>
      <c r="K533" s="85" t="n"/>
      <c r="L533" s="638">
        <f>+H533-D533</f>
        <v/>
      </c>
      <c r="N533" s="639">
        <f>+I533-E533</f>
        <v/>
      </c>
      <c r="P533" s="640">
        <f>SUM(P504,P505,P509,P511,P512,P513,P516,P522,P523)</f>
        <v/>
      </c>
      <c r="Q533" s="187">
        <f>SUM(Q504,Q505,Q509,Q511,Q512,Q513,Q522,Q523,Q516)</f>
        <v/>
      </c>
      <c r="R533" s="693">
        <f>+P533/Q533</f>
        <v/>
      </c>
      <c r="T533" s="641">
        <f>+G533-P533</f>
        <v/>
      </c>
      <c r="U533" s="592">
        <f>+H533-Q533</f>
        <v/>
      </c>
      <c r="V533" s="591">
        <f>+I533-R533</f>
        <v/>
      </c>
    </row>
    <row r="534">
      <c r="A534" s="69" t="n"/>
      <c r="B534" s="69" t="n"/>
      <c r="C534" s="586" t="n"/>
      <c r="D534" s="90" t="n"/>
      <c r="E534" s="140" t="n"/>
      <c r="G534" s="586" t="n"/>
      <c r="H534" s="90" t="n"/>
      <c r="I534" s="587" t="n"/>
      <c r="N534" s="583" t="n"/>
      <c r="P534" s="75" t="n"/>
      <c r="Q534" s="75" t="n"/>
      <c r="R534" s="75" t="n"/>
      <c r="U534" s="592" t="n"/>
    </row>
    <row r="535">
      <c r="A535" s="69" t="n">
        <v>70500023</v>
      </c>
      <c r="B535" s="69" t="inlineStr">
        <is>
          <t>Buggies Visitor 18 H</t>
        </is>
      </c>
      <c r="C535" s="586" t="n">
        <v>8163.64</v>
      </c>
      <c r="D535" s="90" t="n">
        <v>249</v>
      </c>
      <c r="E535" s="140">
        <f>C535/D535</f>
        <v/>
      </c>
      <c r="G535" s="586">
        <f>+'[2]Rep Wing'!DN107</f>
        <v/>
      </c>
      <c r="H535" s="90">
        <f>+'[2]Rep Wing'!DM107</f>
        <v/>
      </c>
      <c r="I535" s="587">
        <f>G535/H535</f>
        <v/>
      </c>
      <c r="L535" s="592">
        <f>+H535-D535</f>
        <v/>
      </c>
      <c r="N535" s="584">
        <f>+I535-E535</f>
        <v/>
      </c>
      <c r="P535" s="589">
        <f>Q535*R535</f>
        <v/>
      </c>
      <c r="Q535" s="75" t="n">
        <v>249</v>
      </c>
      <c r="R535" s="223" t="n">
        <v>37.19</v>
      </c>
      <c r="T535" s="591">
        <f>+G535-P535</f>
        <v/>
      </c>
      <c r="U535" s="592">
        <f>+H535-Q535</f>
        <v/>
      </c>
      <c r="V535" s="590">
        <f>+I535-R535</f>
        <v/>
      </c>
    </row>
    <row r="536">
      <c r="A536" s="69" t="n">
        <v>70500023</v>
      </c>
      <c r="B536" s="69" t="inlineStr">
        <is>
          <t>Buggies Member 18 H</t>
        </is>
      </c>
      <c r="C536" s="586" t="n">
        <v>3776.86</v>
      </c>
      <c r="D536" s="90" t="n">
        <v>236</v>
      </c>
      <c r="E536" s="140">
        <f>C536/D536</f>
        <v/>
      </c>
      <c r="G536" s="586">
        <f>+'[2]Rep Wing'!DN108</f>
        <v/>
      </c>
      <c r="H536" s="90">
        <f>+'[2]Rep Wing'!DM108</f>
        <v/>
      </c>
      <c r="I536" s="587">
        <f>G536/H536</f>
        <v/>
      </c>
      <c r="L536" s="592">
        <f>+H536-D536</f>
        <v/>
      </c>
      <c r="N536" s="584">
        <f>+I536-E536</f>
        <v/>
      </c>
      <c r="P536" s="589">
        <f>Q536*R536</f>
        <v/>
      </c>
      <c r="Q536" s="75" t="n">
        <v>236</v>
      </c>
      <c r="R536" s="140" t="n">
        <v>16.0036440677966</v>
      </c>
      <c r="T536" s="591">
        <f>+G536-P536</f>
        <v/>
      </c>
      <c r="U536" s="592">
        <f>+H536-Q536</f>
        <v/>
      </c>
      <c r="V536" s="590">
        <f>+I536-R536</f>
        <v/>
      </c>
    </row>
    <row r="537">
      <c r="A537" s="69" t="n">
        <v>70500023</v>
      </c>
      <c r="B537" s="69" t="inlineStr">
        <is>
          <t>Buggy Other (9 holes, Society, Individual)</t>
        </is>
      </c>
      <c r="C537" s="586" t="n">
        <v>2049.18</v>
      </c>
      <c r="D537" s="90" t="n">
        <v>174</v>
      </c>
      <c r="E537" s="140">
        <f>C537/D537</f>
        <v/>
      </c>
      <c r="G537" s="586">
        <f>+'[2]Rep Wing'!DN109+'[2]Rep Wing'!DN110+'[2]Rep Wing'!DN115</f>
        <v/>
      </c>
      <c r="H537" s="90">
        <f>+'[2]Rep Wing'!DM109+'[2]Rep Wing'!DM110+'[2]Rep Wing'!DM115</f>
        <v/>
      </c>
      <c r="I537" s="587">
        <f>G537/H537</f>
        <v/>
      </c>
      <c r="L537" s="588">
        <f>+H537-D537</f>
        <v/>
      </c>
      <c r="N537" s="584">
        <f>+I537-E537</f>
        <v/>
      </c>
      <c r="P537" s="589">
        <f>Q537*R537</f>
        <v/>
      </c>
      <c r="Q537" s="75" t="n">
        <v>174</v>
      </c>
      <c r="R537" s="140" t="n">
        <v>11.7768965517241</v>
      </c>
      <c r="T537" s="591">
        <f>+G537-P537</f>
        <v/>
      </c>
      <c r="U537" s="588">
        <f>+H537-Q537</f>
        <v/>
      </c>
      <c r="V537" s="591">
        <f>+I537-R537</f>
        <v/>
      </c>
    </row>
    <row r="538">
      <c r="A538" s="69" t="n">
        <v>70500023</v>
      </c>
      <c r="B538" s="69" t="inlineStr">
        <is>
          <t>Members Monthly Pass</t>
        </is>
      </c>
      <c r="C538" s="586" t="n">
        <v>165.29</v>
      </c>
      <c r="D538" s="90" t="n">
        <v>5</v>
      </c>
      <c r="E538" s="140">
        <f>C538/D538</f>
        <v/>
      </c>
      <c r="G538" s="586">
        <f>+'[2]Rep Wing'!DN121</f>
        <v/>
      </c>
      <c r="H538" s="90">
        <f>+'[2]Rep Wing'!DM121</f>
        <v/>
      </c>
      <c r="I538" s="587">
        <f>G538/H538</f>
        <v/>
      </c>
      <c r="N538" s="583" t="n"/>
      <c r="P538" s="589">
        <f>Q538*R538</f>
        <v/>
      </c>
      <c r="Q538" s="75" t="n">
        <v>5</v>
      </c>
      <c r="R538" s="140" t="n">
        <v>33.058</v>
      </c>
      <c r="T538" s="591">
        <f>+G538-P538</f>
        <v/>
      </c>
      <c r="U538" s="588" t="n"/>
      <c r="V538" s="590" t="n"/>
    </row>
    <row r="539">
      <c r="A539" s="69" t="n"/>
      <c r="B539" s="69" t="n"/>
      <c r="C539" s="642">
        <f>SUM(C535:C538)</f>
        <v/>
      </c>
      <c r="D539" s="167">
        <f>SUM(D535:D538)</f>
        <v/>
      </c>
      <c r="E539" s="140" t="n"/>
      <c r="G539" s="602">
        <f>SUM(G535:G538)</f>
        <v/>
      </c>
      <c r="H539" s="81">
        <f>SUM(H535:H538)</f>
        <v/>
      </c>
      <c r="I539" s="587" t="n"/>
      <c r="K539" s="591" t="n"/>
      <c r="N539" s="583" t="n"/>
      <c r="P539" s="597">
        <f>SUM(P535:P538)</f>
        <v/>
      </c>
      <c r="Q539" s="116">
        <f>SUM(Q535:Q538)</f>
        <v/>
      </c>
      <c r="R539" s="140" t="n"/>
      <c r="T539" s="604">
        <f>SUM(T535:T538)</f>
        <v/>
      </c>
      <c r="U539" s="588" t="n"/>
      <c r="V539" s="591" t="n"/>
    </row>
    <row r="540">
      <c r="A540" s="69" t="n"/>
      <c r="B540" s="69" t="n"/>
      <c r="C540" s="586" t="n"/>
      <c r="D540" s="90" t="n"/>
      <c r="E540" s="140" t="n"/>
      <c r="G540" s="586" t="n"/>
      <c r="H540" s="90" t="n"/>
      <c r="I540" s="587" t="n"/>
      <c r="N540" s="583" t="n"/>
      <c r="P540" s="589" t="n"/>
      <c r="Q540" s="75" t="n"/>
      <c r="R540" s="75" t="n"/>
      <c r="U540" s="592" t="n"/>
    </row>
    <row r="541">
      <c r="A541" s="92" t="n">
        <v>70500015</v>
      </c>
      <c r="B541" s="69" t="inlineStr">
        <is>
          <t>Trolleys (Direct + Members)</t>
        </is>
      </c>
      <c r="C541" s="642" t="n">
        <v>2187.6</v>
      </c>
      <c r="D541" s="169" t="n">
        <v>307</v>
      </c>
      <c r="E541" s="140">
        <f>C541/D541</f>
        <v/>
      </c>
      <c r="G541" s="602">
        <f>+'[2]Rep Wing'!DN160</f>
        <v/>
      </c>
      <c r="H541" s="81">
        <f>+'[2]Rep Wing'!DM160</f>
        <v/>
      </c>
      <c r="I541" s="587">
        <f>G541/H541</f>
        <v/>
      </c>
      <c r="L541" s="588">
        <f>+H541-D541</f>
        <v/>
      </c>
      <c r="N541" s="584">
        <f>+I541-E541</f>
        <v/>
      </c>
      <c r="P541" s="597">
        <f>Q541*R541</f>
        <v/>
      </c>
      <c r="Q541" s="116" t="n">
        <v>307</v>
      </c>
      <c r="R541" s="75" t="n">
        <v>7.13</v>
      </c>
      <c r="T541" s="604">
        <f>+G541-P541</f>
        <v/>
      </c>
      <c r="U541" s="588">
        <f>+H541-Q541</f>
        <v/>
      </c>
      <c r="V541" s="591">
        <f>+I541-R541</f>
        <v/>
      </c>
    </row>
    <row r="542">
      <c r="A542" s="92" t="n"/>
      <c r="B542" s="69" t="n"/>
      <c r="C542" s="586" t="n"/>
      <c r="D542" s="75" t="n"/>
      <c r="E542" s="122" t="n"/>
      <c r="G542" s="619" t="n"/>
      <c r="H542" s="75" t="n"/>
      <c r="I542" s="587" t="n"/>
      <c r="P542" s="75" t="n"/>
      <c r="Q542" s="75" t="n"/>
      <c r="R542" s="75" t="n"/>
      <c r="U542" s="592" t="n"/>
    </row>
    <row r="543">
      <c r="A543" s="92" t="n"/>
      <c r="B543" s="69" t="n"/>
      <c r="C543" s="75" t="n"/>
      <c r="D543" s="75" t="n"/>
      <c r="E543" s="75" t="n"/>
      <c r="G543" s="619" t="n"/>
      <c r="H543" s="75" t="n"/>
      <c r="I543" s="587" t="n"/>
      <c r="P543" s="75" t="n"/>
      <c r="Q543" s="75" t="n"/>
      <c r="R543" s="75" t="n"/>
      <c r="U543" s="592" t="n"/>
    </row>
    <row r="544">
      <c r="A544" s="92" t="n"/>
      <c r="B544" s="69" t="inlineStr">
        <is>
          <t>TOTAL - ACTUAL GF + BUGGIES</t>
        </is>
      </c>
      <c r="C544" s="640">
        <f>SUM(C539,C533,C524)</f>
        <v/>
      </c>
      <c r="D544" s="75" t="n"/>
      <c r="E544" s="75" t="n"/>
      <c r="G544" s="602">
        <f>SUM(G524,G533,G539)</f>
        <v/>
      </c>
      <c r="H544" s="94">
        <f>SUM(H539,H533,H524)</f>
        <v/>
      </c>
      <c r="I544" s="587">
        <f>+G544/H544</f>
        <v/>
      </c>
      <c r="P544" s="640">
        <f>SUM(P539,P533,P524)</f>
        <v/>
      </c>
      <c r="Q544" s="94">
        <f>SUM(Q539,Q533,Q524)</f>
        <v/>
      </c>
      <c r="R544" s="75" t="n"/>
      <c r="T544" s="604">
        <f>+G544-P544</f>
        <v/>
      </c>
      <c r="U544" s="592" t="n"/>
      <c r="V544" s="590" t="n"/>
    </row>
    <row r="545">
      <c r="A545" s="3" t="n"/>
      <c r="B545" s="69" t="n"/>
      <c r="C545" s="75" t="n"/>
      <c r="D545" s="75" t="n"/>
      <c r="E545" s="75" t="n"/>
      <c r="G545" s="586" t="n"/>
      <c r="H545" s="75" t="n"/>
      <c r="I545" s="122" t="n"/>
      <c r="P545" s="75" t="n"/>
      <c r="Q545" s="75" t="n"/>
      <c r="R545" s="75" t="n"/>
      <c r="U545" s="592" t="n"/>
    </row>
    <row r="546" ht="15.15" customHeight="1" s="275">
      <c r="A546" s="3" t="n"/>
      <c r="B546" s="69" t="inlineStr">
        <is>
          <t>TOTAL</t>
        </is>
      </c>
      <c r="C546" s="640">
        <f>SUM(C541,C539,C530,C528,C520,C518,C516,C514,C507)</f>
        <v/>
      </c>
      <c r="D546" s="75" t="n"/>
      <c r="E546" s="75" t="n"/>
      <c r="G546" s="622">
        <f>SUM(G507,G514,G516,G518,G520,G528,G530,G539,G541)</f>
        <v/>
      </c>
      <c r="H546" s="75" t="n"/>
      <c r="I546" s="75" t="n"/>
      <c r="J546" s="584" t="n"/>
      <c r="K546" s="591" t="n"/>
      <c r="P546" s="640">
        <f>SUM(P507,P514,P516,P518,P520,P528,P530,P539,P541)</f>
        <v/>
      </c>
      <c r="Q546" s="75" t="n"/>
      <c r="R546" s="75" t="n"/>
      <c r="T546" s="624">
        <f>+G546-P546</f>
        <v/>
      </c>
      <c r="U546" s="592" t="n"/>
      <c r="V546" s="591" t="n"/>
    </row>
    <row r="547" ht="15.15" customHeight="1" s="275">
      <c r="P547" s="75" t="n"/>
      <c r="Q547" s="75" t="n"/>
      <c r="R547" s="75" t="n"/>
    </row>
    <row r="548"/>
    <row r="549"/>
    <row r="550"/>
    <row r="551"/>
    <row r="552" ht="15.15" customHeight="1" s="275"/>
    <row r="553" ht="26.55" customHeight="1" s="275">
      <c r="A553" s="573" t="inlineStr">
        <is>
          <t>NOVEMBER 2025</t>
        </is>
      </c>
      <c r="B553" s="574" t="n"/>
      <c r="C553" s="575" t="inlineStr">
        <is>
          <t>ACTUAL YTD NOVEMBER 2024</t>
        </is>
      </c>
      <c r="D553" s="576" t="n"/>
      <c r="E553" s="577" t="n"/>
      <c r="F553" s="61" t="n"/>
      <c r="G553" s="578" t="inlineStr">
        <is>
          <t>ACTUAL YTD NOV 2025</t>
        </is>
      </c>
      <c r="H553" s="576" t="n"/>
      <c r="I553" s="577" t="n"/>
      <c r="J553" s="100" t="n"/>
      <c r="K553" s="100" t="n"/>
      <c r="L553" s="100" t="n"/>
      <c r="M553" s="100" t="n"/>
      <c r="N553" s="100" t="n"/>
      <c r="O553" s="101" t="n"/>
      <c r="P553" s="579" t="inlineStr">
        <is>
          <t>BUDGET 2025</t>
        </is>
      </c>
      <c r="Q553" s="576" t="n"/>
      <c r="R553" s="577" t="n"/>
      <c r="S553" s="100" t="n"/>
    </row>
    <row r="554" ht="69" customHeight="1" s="275">
      <c r="A554" s="64" t="inlineStr">
        <is>
          <t xml:space="preserve">GREEN FEE INCOME </t>
        </is>
      </c>
      <c r="C554" s="65" t="inlineStr">
        <is>
          <t>REP win</t>
        </is>
      </c>
      <c r="D554" s="66" t="inlineStr">
        <is>
          <t>Number of rounds/items sold/rented MTD NOV</t>
        </is>
      </c>
      <c r="E554" s="66" t="inlineStr">
        <is>
          <t>Average price</t>
        </is>
      </c>
      <c r="G554" s="67" t="inlineStr">
        <is>
          <t>REP win</t>
        </is>
      </c>
      <c r="H554" s="68" t="inlineStr">
        <is>
          <t>Number of rounds/items sold/rented MTD NOV</t>
        </is>
      </c>
      <c r="I554" s="68" t="inlineStr">
        <is>
          <t>Average price</t>
        </is>
      </c>
      <c r="K554" s="14" t="inlineStr">
        <is>
          <t>SMART PANEL</t>
        </is>
      </c>
      <c r="L554" s="103" t="inlineStr">
        <is>
          <t>Increase/ decrease in number of rounds sold 25 v 24</t>
        </is>
      </c>
      <c r="M554" s="14" t="n"/>
      <c r="N554" s="103" t="inlineStr">
        <is>
          <t>Actual Rate Incr/Decr</t>
        </is>
      </c>
      <c r="O554" s="101" t="n"/>
      <c r="P554" s="104" t="inlineStr">
        <is>
          <t>BUDGET 2025</t>
        </is>
      </c>
      <c r="Q554" s="126" t="inlineStr">
        <is>
          <t>Number of rounds/items sold/rented MTD NOV</t>
        </is>
      </c>
      <c r="R554" s="126" t="inlineStr">
        <is>
          <t>Average price</t>
        </is>
      </c>
      <c r="S554" s="14" t="n"/>
      <c r="T554" s="127" t="inlineStr">
        <is>
          <t>Overall Income</t>
        </is>
      </c>
      <c r="U554" s="127" t="inlineStr">
        <is>
          <t>Number of rounds/items sold/rented MTD NOV</t>
        </is>
      </c>
      <c r="V554" s="103" t="inlineStr">
        <is>
          <t>Budget Rate Incr/Decr</t>
        </is>
      </c>
    </row>
    <row r="555" ht="21" customHeight="1" s="275">
      <c r="A555" s="3" t="n"/>
      <c r="B555" s="69" t="n"/>
      <c r="C555" s="580" t="n">
        <v>45626</v>
      </c>
      <c r="E555" s="71" t="inlineStr">
        <is>
          <t>Euros</t>
        </is>
      </c>
      <c r="G555" s="581" t="n">
        <v>45991</v>
      </c>
      <c r="I555" s="105" t="inlineStr">
        <is>
          <t>Euros</t>
        </is>
      </c>
      <c r="J555" s="106" t="n"/>
      <c r="K555" s="106" t="n"/>
      <c r="M555" s="106" t="n"/>
      <c r="N555" s="107" t="inlineStr">
        <is>
          <t>Euros</t>
        </is>
      </c>
      <c r="O555" s="101" t="n"/>
      <c r="P555" s="582" t="n">
        <v>45991</v>
      </c>
      <c r="R555" s="128" t="inlineStr">
        <is>
          <t>Euros</t>
        </is>
      </c>
      <c r="S555" s="106" t="n"/>
      <c r="T555" s="129" t="n"/>
      <c r="U555" s="130" t="inlineStr">
        <is>
          <t>Diff</t>
        </is>
      </c>
      <c r="V555" s="107" t="inlineStr">
        <is>
          <t>Euros</t>
        </is>
      </c>
    </row>
    <row r="556">
      <c r="A556" s="69" t="n"/>
      <c r="B556" s="69" t="n"/>
    </row>
    <row r="557">
      <c r="A557" s="69" t="n"/>
      <c r="B557" s="69" t="n"/>
      <c r="N557" s="583" t="n"/>
    </row>
    <row r="558">
      <c r="A558" s="69" t="n">
        <v>70500007</v>
      </c>
      <c r="B558" s="73" t="inlineStr">
        <is>
          <t>GF Shareholder Guests</t>
        </is>
      </c>
      <c r="C558" s="586" t="n">
        <v>8395.040000000001</v>
      </c>
      <c r="D558" s="90" t="n">
        <v>142</v>
      </c>
      <c r="E558" s="140">
        <f>C558/D558</f>
        <v/>
      </c>
      <c r="G558" s="586">
        <f>+'[2]Rep Wing'!DY83</f>
        <v/>
      </c>
      <c r="H558" s="75">
        <f>+'[2]Rep Wing'!DX83</f>
        <v/>
      </c>
      <c r="I558" s="587">
        <f>+G558/H558</f>
        <v/>
      </c>
      <c r="L558" s="588">
        <f>+H558-D558</f>
        <v/>
      </c>
      <c r="N558" s="584">
        <f>+I558-E558</f>
        <v/>
      </c>
      <c r="P558" s="589">
        <f>Q558*R558</f>
        <v/>
      </c>
      <c r="Q558" s="75" t="n">
        <v>133</v>
      </c>
      <c r="R558" s="140" t="n">
        <v>61.08</v>
      </c>
      <c r="T558" s="591">
        <f>+G559-P558</f>
        <v/>
      </c>
      <c r="U558" s="592">
        <f>+H558-Q558</f>
        <v/>
      </c>
      <c r="V558" s="590">
        <f>+I558-R558</f>
        <v/>
      </c>
    </row>
    <row r="559">
      <c r="A559" s="69" t="n">
        <v>70500007</v>
      </c>
      <c r="B559" s="73" t="inlineStr">
        <is>
          <t>GF Shareholder Guest ticket</t>
        </is>
      </c>
      <c r="C559" s="586" t="n">
        <v>9648.76</v>
      </c>
      <c r="D559" s="90" t="n">
        <v>202</v>
      </c>
      <c r="E559" s="140">
        <f>C559/D559</f>
        <v/>
      </c>
      <c r="G559" s="586">
        <f>+'[2]Rep Wing'!DY82</f>
        <v/>
      </c>
      <c r="H559" s="75">
        <f>+'[2]Rep Wing'!DX82</f>
        <v/>
      </c>
      <c r="I559" s="587">
        <f>+G559/H559</f>
        <v/>
      </c>
      <c r="K559" s="591" t="n"/>
      <c r="L559" s="592">
        <f>+H559-D559</f>
        <v/>
      </c>
      <c r="N559" s="584">
        <f>+I559-E559</f>
        <v/>
      </c>
      <c r="P559" s="589">
        <f>Q559*R559</f>
        <v/>
      </c>
      <c r="Q559" s="75" t="n">
        <v>182</v>
      </c>
      <c r="R559" s="140" t="n">
        <v>51.44</v>
      </c>
      <c r="T559" s="591">
        <f>+G559-P559</f>
        <v/>
      </c>
      <c r="U559" s="592">
        <f>+H559-Q559</f>
        <v/>
      </c>
      <c r="V559" s="591">
        <f>+I559-R559</f>
        <v/>
      </c>
    </row>
    <row r="560">
      <c r="A560" s="69" t="n">
        <v>70500007</v>
      </c>
      <c r="B560" s="69" t="inlineStr">
        <is>
          <t>Annual Members Green Fees</t>
        </is>
      </c>
      <c r="C560" s="586" t="n">
        <v>2397.52</v>
      </c>
      <c r="D560" s="90" t="n">
        <v>154</v>
      </c>
      <c r="E560" s="140">
        <f>C560/D560</f>
        <v/>
      </c>
      <c r="G560" s="586">
        <f>+'[2]Rep Wing'!DY154</f>
        <v/>
      </c>
      <c r="H560" s="75">
        <f>+'[2]Rep Wing'!DX154</f>
        <v/>
      </c>
      <c r="I560" s="587">
        <f>+G560/H560</f>
        <v/>
      </c>
      <c r="L560" s="588">
        <f>+H560-D560</f>
        <v/>
      </c>
      <c r="M560" s="216" t="n"/>
      <c r="N560" s="593">
        <f>+I560-E560</f>
        <v/>
      </c>
      <c r="P560" s="589">
        <f>Q560*R560</f>
        <v/>
      </c>
      <c r="Q560" s="75" t="n">
        <v>138</v>
      </c>
      <c r="R560" s="140" t="n">
        <v>15.57</v>
      </c>
      <c r="T560" s="591">
        <f>+G560-P560</f>
        <v/>
      </c>
      <c r="U560" s="588">
        <f>+H560-Q560</f>
        <v/>
      </c>
      <c r="V560" s="591" t="n"/>
    </row>
    <row r="561">
      <c r="A561" s="69" t="n"/>
      <c r="B561" s="69" t="n"/>
      <c r="C561" s="601">
        <f>SUM(C558:C560)</f>
        <v/>
      </c>
      <c r="D561" s="78">
        <f>SUM(D558:D560)</f>
        <v/>
      </c>
      <c r="E561" s="122" t="n"/>
      <c r="G561" s="596">
        <f>SUM(G558:G560)</f>
        <v/>
      </c>
      <c r="H561" s="81">
        <f>SUM(H558:H560)</f>
        <v/>
      </c>
      <c r="I561" s="595">
        <f>+G561/H561</f>
        <v/>
      </c>
      <c r="L561" s="588" t="n"/>
      <c r="N561" s="583" t="n"/>
      <c r="P561" s="597">
        <f>SUM(P558:P560)</f>
        <v/>
      </c>
      <c r="Q561" s="116">
        <f>SUM(Q558:Q560)</f>
        <v/>
      </c>
      <c r="R561" s="140" t="n"/>
      <c r="T561" s="604">
        <f>SUM(T558:T560)</f>
        <v/>
      </c>
      <c r="U561" s="599">
        <f>SUM(U558:U560)</f>
        <v/>
      </c>
      <c r="V561" s="591" t="n"/>
    </row>
    <row r="562" ht="15.15" customHeight="1" s="275">
      <c r="A562" s="69" t="n"/>
      <c r="B562" s="69" t="n"/>
      <c r="C562" s="589" t="n"/>
      <c r="D562" s="75" t="n"/>
      <c r="E562" s="97" t="n"/>
      <c r="G562" s="589" t="n"/>
      <c r="H562" s="75" t="n"/>
      <c r="I562" s="587" t="n"/>
      <c r="L562" s="588" t="n"/>
      <c r="N562" s="583" t="n"/>
      <c r="P562" s="75" t="n"/>
      <c r="Q562" s="75" t="n"/>
      <c r="R562" s="140" t="n"/>
      <c r="U562" s="592" t="n"/>
    </row>
    <row r="563" ht="18.75" customHeight="1" s="275">
      <c r="A563" s="69" t="n">
        <v>70500008</v>
      </c>
      <c r="B563" s="73" t="inlineStr">
        <is>
          <t>Green Fee Direct 18 holes</t>
        </is>
      </c>
      <c r="C563" s="586" t="n">
        <v>22349.8</v>
      </c>
      <c r="D563" s="90" t="n">
        <v>252</v>
      </c>
      <c r="E563" s="140">
        <f>C563/D563</f>
        <v/>
      </c>
      <c r="G563" s="586">
        <f>+'[2]Rep Wing'!DY148</f>
        <v/>
      </c>
      <c r="H563" s="75">
        <f>+'[2]Rep Wing'!DX148</f>
        <v/>
      </c>
      <c r="I563" s="674">
        <f>G563/H563</f>
        <v/>
      </c>
      <c r="K563" s="591" t="n"/>
      <c r="L563" s="689">
        <f>+H563-D563</f>
        <v/>
      </c>
      <c r="M563" s="246" t="n"/>
      <c r="N563" s="690">
        <f>+I563-E563</f>
        <v/>
      </c>
      <c r="P563" s="589">
        <f>Q563*R563</f>
        <v/>
      </c>
      <c r="Q563" s="75" t="n">
        <v>227</v>
      </c>
      <c r="R563" s="140" t="n">
        <v>88.69</v>
      </c>
      <c r="T563" s="657">
        <f>+G563-P563</f>
        <v/>
      </c>
      <c r="U563" s="658">
        <f>+H563-Q563</f>
        <v/>
      </c>
      <c r="V563" s="682">
        <f>+I563-R563</f>
        <v/>
      </c>
    </row>
    <row r="564">
      <c r="A564" s="69" t="n">
        <v>70500008</v>
      </c>
      <c r="B564" s="69" t="inlineStr">
        <is>
          <t>GF Courtesy</t>
        </is>
      </c>
      <c r="C564" s="586" t="n">
        <v>0</v>
      </c>
      <c r="D564" s="90" t="n">
        <v>133</v>
      </c>
      <c r="E564" s="140">
        <f>C564/D564</f>
        <v/>
      </c>
      <c r="G564" s="586">
        <f>+'[2]Rep Wing'!DY151</f>
        <v/>
      </c>
      <c r="H564" s="75">
        <f>+'[2]Rep Wing'!DX151</f>
        <v/>
      </c>
      <c r="I564" s="587">
        <f>G564/H564</f>
        <v/>
      </c>
      <c r="L564" s="588">
        <f>+H564-D564</f>
        <v/>
      </c>
      <c r="N564" s="593">
        <f>+I564-E564</f>
        <v/>
      </c>
      <c r="P564" s="589">
        <f>Q564*R564</f>
        <v/>
      </c>
      <c r="Q564" s="75" t="n">
        <v>133</v>
      </c>
      <c r="R564" s="140" t="n">
        <v>0</v>
      </c>
      <c r="U564" s="592" t="n"/>
    </row>
    <row r="565">
      <c r="A565" s="69" t="n">
        <v>70500008</v>
      </c>
      <c r="B565" s="73" t="inlineStr">
        <is>
          <t>GF Society/Group/Comp</t>
        </is>
      </c>
      <c r="C565" s="586" t="n">
        <v>8788.43</v>
      </c>
      <c r="D565" s="90" t="n">
        <v>143</v>
      </c>
      <c r="E565" s="140">
        <f>C565/D565</f>
        <v/>
      </c>
      <c r="G565" s="586">
        <f>+'[2]Rep Wing'!DY152</f>
        <v/>
      </c>
      <c r="H565" s="75">
        <f>+'[2]Rep Wing'!DX152</f>
        <v/>
      </c>
      <c r="I565" s="587">
        <f>G565/H565</f>
        <v/>
      </c>
      <c r="K565" s="591" t="n"/>
      <c r="L565" s="592">
        <f>+H565-D565</f>
        <v/>
      </c>
      <c r="N565" s="593">
        <f>+I565-E565</f>
        <v/>
      </c>
      <c r="P565" s="589">
        <f>Q565*R565</f>
        <v/>
      </c>
      <c r="Q565" s="75" t="n">
        <v>128</v>
      </c>
      <c r="R565" s="140" t="n">
        <v>65.55</v>
      </c>
      <c r="T565" s="590">
        <f>+G565-P565</f>
        <v/>
      </c>
      <c r="U565" s="592">
        <f>+H565-Q565</f>
        <v/>
      </c>
      <c r="V565" s="590">
        <f>+I565-R565</f>
        <v/>
      </c>
    </row>
    <row r="566">
      <c r="A566" s="69" t="n">
        <v>70500008</v>
      </c>
      <c r="B566" s="73" t="inlineStr">
        <is>
          <t>GF Members Other Clubs</t>
        </is>
      </c>
      <c r="C566" s="586" t="n">
        <v>2438.02</v>
      </c>
      <c r="D566" s="90" t="n">
        <v>33</v>
      </c>
      <c r="E566" s="140">
        <f>C566/D566</f>
        <v/>
      </c>
      <c r="G566" s="586">
        <f>+'[2]Rep Wing'!DY156</f>
        <v/>
      </c>
      <c r="H566" s="75">
        <f>+'[2]Rep Wing'!DX156</f>
        <v/>
      </c>
      <c r="I566" s="587">
        <f>G566/H566</f>
        <v/>
      </c>
      <c r="K566" s="591" t="n"/>
      <c r="L566" s="683">
        <f>+H566-D566</f>
        <v/>
      </c>
      <c r="N566" s="584">
        <f>+I566-E566</f>
        <v/>
      </c>
      <c r="P566" s="589">
        <f>Q566*R566</f>
        <v/>
      </c>
      <c r="Q566" s="75" t="n">
        <v>30</v>
      </c>
      <c r="R566" s="140" t="n">
        <v>78.8</v>
      </c>
      <c r="T566" s="591">
        <f>+G566-P566</f>
        <v/>
      </c>
      <c r="U566" s="592">
        <f>+H566-Q566</f>
        <v/>
      </c>
      <c r="V566" s="591">
        <f>+I566-R566</f>
        <v/>
      </c>
    </row>
    <row r="567">
      <c r="A567" s="69" t="n">
        <v>70500008</v>
      </c>
      <c r="B567" s="73" t="inlineStr">
        <is>
          <t>Tarjetas Descuento</t>
        </is>
      </c>
      <c r="C567" s="586" t="n">
        <v>0</v>
      </c>
      <c r="D567" s="90" t="n">
        <v>0</v>
      </c>
      <c r="E567" s="140">
        <f>C567/D567</f>
        <v/>
      </c>
      <c r="G567" s="586" t="n">
        <v>0</v>
      </c>
      <c r="H567" s="75" t="n">
        <v>0</v>
      </c>
      <c r="I567" s="587" t="n"/>
      <c r="K567" s="591" t="n"/>
      <c r="N567" s="583" t="n"/>
      <c r="P567" s="589">
        <f>Q567*R567</f>
        <v/>
      </c>
      <c r="Q567" s="75" t="n">
        <v>0</v>
      </c>
      <c r="R567" s="140" t="n">
        <v>0</v>
      </c>
      <c r="U567" s="592" t="n"/>
    </row>
    <row r="568">
      <c r="A568" s="69" t="n"/>
      <c r="B568" s="69" t="n"/>
      <c r="C568" s="688">
        <f>SUM(C563:C567)</f>
        <v/>
      </c>
      <c r="D568" s="219">
        <f>SUM(D563:D567)</f>
        <v/>
      </c>
      <c r="E568" s="122" t="n"/>
      <c r="G568" s="602">
        <f>SUM(G563:G567)</f>
        <v/>
      </c>
      <c r="H568" s="81">
        <f>SUM(H563:H567)</f>
        <v/>
      </c>
      <c r="I568" s="587">
        <f>+G568/H568</f>
        <v/>
      </c>
      <c r="K568" s="591" t="n"/>
      <c r="N568" s="583" t="n"/>
      <c r="P568" s="597">
        <f>SUM(P563:P567)</f>
        <v/>
      </c>
      <c r="Q568" s="116">
        <f>SUM(Q563:Q567)</f>
        <v/>
      </c>
      <c r="R568" s="140" t="n"/>
      <c r="T568" s="604">
        <f>SUM(T563:T567)</f>
        <v/>
      </c>
      <c r="U568" s="592">
        <f>+H568-Q568</f>
        <v/>
      </c>
      <c r="V568" s="590" t="n"/>
    </row>
    <row r="569">
      <c r="A569" s="69" t="n"/>
      <c r="B569" s="69" t="n"/>
      <c r="C569" s="589" t="n"/>
      <c r="D569" s="75" t="n"/>
      <c r="E569" s="97" t="n"/>
      <c r="G569" s="589" t="n"/>
      <c r="H569" s="75" t="n"/>
      <c r="I569" s="587" t="n"/>
      <c r="N569" s="583" t="n"/>
      <c r="P569" s="75" t="n"/>
      <c r="Q569" s="75" t="n"/>
      <c r="R569" s="140" t="n"/>
      <c r="U569" s="592" t="n"/>
    </row>
    <row r="570">
      <c r="A570" s="69" t="n">
        <v>70500009</v>
      </c>
      <c r="B570" s="69" t="inlineStr">
        <is>
          <t>GF 9 Holes</t>
        </is>
      </c>
      <c r="C570" s="594" t="n">
        <v>3175.21</v>
      </c>
      <c r="D570" s="91" t="n">
        <v>202</v>
      </c>
      <c r="E570" s="140">
        <f>C570/D570</f>
        <v/>
      </c>
      <c r="G570" s="602">
        <f>+'[2]Rep Wing'!DY155</f>
        <v/>
      </c>
      <c r="H570" s="81">
        <f>+'[2]Rep Wing'!DX155</f>
        <v/>
      </c>
      <c r="I570" s="587">
        <f>G570/H570</f>
        <v/>
      </c>
      <c r="L570" s="592">
        <f>+H570-D570</f>
        <v/>
      </c>
      <c r="N570" s="584">
        <f>+I570-E570</f>
        <v/>
      </c>
      <c r="P570" s="597">
        <f>Q570*R570</f>
        <v/>
      </c>
      <c r="Q570" s="116" t="n">
        <v>182</v>
      </c>
      <c r="R570" s="140" t="n">
        <v>16.84</v>
      </c>
      <c r="T570" s="591">
        <f>+G570-P570</f>
        <v/>
      </c>
      <c r="U570" s="592">
        <f>+H570-Q570</f>
        <v/>
      </c>
      <c r="V570" s="591">
        <f>+I570-R570</f>
        <v/>
      </c>
    </row>
    <row r="571">
      <c r="A571" s="69" t="n"/>
      <c r="B571" s="69" t="n"/>
      <c r="C571" s="589" t="n"/>
      <c r="D571" s="75" t="n"/>
      <c r="E571" s="98" t="n"/>
      <c r="G571" s="589" t="n"/>
      <c r="H571" s="75" t="n"/>
      <c r="I571" s="587" t="n"/>
      <c r="L571" s="216" t="n"/>
      <c r="N571" s="583" t="n"/>
      <c r="P571" s="75" t="n"/>
      <c r="Q571" s="75" t="n"/>
      <c r="R571" s="140" t="n"/>
      <c r="U571" s="592" t="n"/>
    </row>
    <row r="572">
      <c r="A572" s="69" t="n">
        <v>70500010</v>
      </c>
      <c r="B572" s="69" t="inlineStr">
        <is>
          <t>Off Peak  Annual GF Pass</t>
        </is>
      </c>
      <c r="C572" s="594" t="n">
        <v>0</v>
      </c>
      <c r="D572" s="91" t="n">
        <v>0</v>
      </c>
      <c r="E572" s="140">
        <f>C572/D572</f>
        <v/>
      </c>
      <c r="G572" s="602">
        <f>+'[2]Rep Wing'!DY162</f>
        <v/>
      </c>
      <c r="H572" s="81">
        <f>+'[2]Rep Wing'!DX162</f>
        <v/>
      </c>
      <c r="I572" s="587" t="n"/>
      <c r="L572" s="592">
        <f>+H572-D572</f>
        <v/>
      </c>
      <c r="N572" s="584" t="n"/>
      <c r="P572" s="597">
        <f>Q572*R572</f>
        <v/>
      </c>
      <c r="Q572" s="116" t="n">
        <v>0</v>
      </c>
      <c r="R572" s="140" t="n">
        <v>0</v>
      </c>
      <c r="T572" s="591">
        <f>+G572-P572</f>
        <v/>
      </c>
      <c r="U572" s="592">
        <f>+H572-Q572</f>
        <v/>
      </c>
      <c r="V572" s="590" t="n"/>
    </row>
    <row r="573">
      <c r="A573" s="69" t="n"/>
      <c r="B573" s="69" t="n"/>
      <c r="C573" s="589" t="n"/>
      <c r="D573" s="75" t="n"/>
      <c r="E573" s="98" t="n"/>
      <c r="G573" s="589" t="n"/>
      <c r="H573" s="75" t="n"/>
      <c r="I573" s="587" t="n"/>
      <c r="N573" s="583" t="n"/>
      <c r="P573" s="75" t="n"/>
      <c r="Q573" s="75" t="n"/>
      <c r="R573" s="140" t="n"/>
      <c r="U573" s="592" t="n"/>
    </row>
    <row r="574">
      <c r="A574" s="69" t="n">
        <v>70500056</v>
      </c>
      <c r="B574" s="69" t="inlineStr">
        <is>
          <t>Junior Annual Membership</t>
        </is>
      </c>
      <c r="C574" s="643" t="n">
        <v>0</v>
      </c>
      <c r="D574" s="169" t="n">
        <v>0</v>
      </c>
      <c r="E574" s="98">
        <f>C574/D574</f>
        <v/>
      </c>
      <c r="G574" s="602" t="n">
        <v>0</v>
      </c>
      <c r="H574" s="81" t="n">
        <v>0</v>
      </c>
      <c r="I574" s="587" t="n"/>
      <c r="N574" s="583" t="n"/>
      <c r="P574" s="116">
        <f>Q574*R574</f>
        <v/>
      </c>
      <c r="Q574" s="116" t="n">
        <v>0</v>
      </c>
      <c r="R574" s="140" t="n">
        <v>0</v>
      </c>
      <c r="T574" s="591">
        <f>+G574-P574</f>
        <v/>
      </c>
      <c r="U574" s="592">
        <f>+H574-Q574</f>
        <v/>
      </c>
      <c r="V574" s="590" t="n"/>
    </row>
    <row r="575" ht="15.15" customHeight="1" s="275">
      <c r="A575" s="69" t="n"/>
      <c r="B575" s="69" t="n"/>
      <c r="C575" s="589" t="n"/>
      <c r="D575" s="75" t="n"/>
      <c r="E575" s="98" t="n"/>
      <c r="G575" s="589" t="n"/>
      <c r="H575" s="75" t="n"/>
      <c r="I575" s="587" t="n"/>
      <c r="K575" s="591" t="n"/>
      <c r="N575" s="583" t="n"/>
      <c r="P575" s="75" t="n"/>
      <c r="Q575" s="75" t="n"/>
      <c r="R575" s="140" t="n"/>
      <c r="U575" s="592" t="n"/>
    </row>
    <row r="576" ht="18" customHeight="1" s="275">
      <c r="A576" s="69" t="n">
        <v>70500011</v>
      </c>
      <c r="B576" s="73" t="inlineStr">
        <is>
          <t>GF TTOO Credito</t>
        </is>
      </c>
      <c r="C576" s="586" t="n">
        <v>18978.51</v>
      </c>
      <c r="D576" s="90" t="n">
        <v>284</v>
      </c>
      <c r="E576" s="140">
        <f>C576/D576</f>
        <v/>
      </c>
      <c r="F576" s="204">
        <f>+C576/(C576+C577)</f>
        <v/>
      </c>
      <c r="G576" s="589">
        <f>+'[2]Rep Wing'!DY149</f>
        <v/>
      </c>
      <c r="H576" s="75">
        <f>+'[2]Rep Wing'!DX149</f>
        <v/>
      </c>
      <c r="I576" s="587">
        <f>G576/H576</f>
        <v/>
      </c>
      <c r="J576" s="204">
        <f>+G576/(G576+G577)</f>
        <v/>
      </c>
      <c r="K576" s="591" t="n"/>
      <c r="L576" s="683">
        <f>+H576-D576</f>
        <v/>
      </c>
      <c r="M576" s="3" t="n"/>
      <c r="N576" s="685">
        <f>+I576-E576</f>
        <v/>
      </c>
      <c r="P576" s="589">
        <f>Q576*R576</f>
        <v/>
      </c>
      <c r="Q576" s="75" t="n">
        <v>256</v>
      </c>
      <c r="R576" s="140" t="n">
        <v>70.54000000000001</v>
      </c>
      <c r="S576" s="204">
        <f>+P576/(P576+P577)</f>
        <v/>
      </c>
      <c r="T576" s="591">
        <f>+G576-P576</f>
        <v/>
      </c>
      <c r="U576" s="592">
        <f>+H576-Q576</f>
        <v/>
      </c>
      <c r="V576" s="627">
        <f>+I576-R576</f>
        <v/>
      </c>
    </row>
    <row r="577" ht="18.75" customHeight="1" s="275">
      <c r="A577" s="69" t="n">
        <v>70500011</v>
      </c>
      <c r="B577" s="73" t="inlineStr">
        <is>
          <t>GF TTOO Prepay</t>
        </is>
      </c>
      <c r="C577" s="586" t="n">
        <v>37264.96</v>
      </c>
      <c r="D577" s="90" t="n">
        <v>560</v>
      </c>
      <c r="E577" s="140">
        <f>C577/D577</f>
        <v/>
      </c>
      <c r="F577" s="205">
        <f>+C577/(C577+C576)</f>
        <v/>
      </c>
      <c r="G577" s="589">
        <f>+'[2]Rep Wing'!DY150</f>
        <v/>
      </c>
      <c r="H577" s="75">
        <f>+'[2]Rep Wing'!DX150</f>
        <v/>
      </c>
      <c r="I577" s="587">
        <f>G577/H577</f>
        <v/>
      </c>
      <c r="J577" s="205">
        <f>+G577/(G577+G576)</f>
        <v/>
      </c>
      <c r="K577" s="591" t="n"/>
      <c r="L577" s="684">
        <f>+H577-D577</f>
        <v/>
      </c>
      <c r="M577" s="3" t="n"/>
      <c r="N577" s="685">
        <f>+I577-E577</f>
        <v/>
      </c>
      <c r="P577" s="589">
        <f>Q577*R577</f>
        <v/>
      </c>
      <c r="Q577" s="75" t="n">
        <v>504</v>
      </c>
      <c r="R577" s="140" t="n">
        <v>70.03</v>
      </c>
      <c r="S577" s="205">
        <f>+P577/(P577+P576)</f>
        <v/>
      </c>
      <c r="T577" s="591">
        <f>+G577-P577</f>
        <v/>
      </c>
      <c r="U577" s="588">
        <f>+H577-Q577</f>
        <v/>
      </c>
      <c r="V577" s="648">
        <f>+I577-R577</f>
        <v/>
      </c>
    </row>
    <row r="578">
      <c r="A578" s="69" t="n">
        <v>70500011</v>
      </c>
      <c r="B578" s="69" t="inlineStr">
        <is>
          <t>Buggy TOO Credito</t>
        </is>
      </c>
      <c r="C578" s="586" t="n">
        <v>3293.39</v>
      </c>
      <c r="D578" s="90" t="n">
        <v>114</v>
      </c>
      <c r="E578" s="140">
        <f>C578/D578</f>
        <v/>
      </c>
      <c r="G578" s="589">
        <f>+'[2]Rep Wing'!DY161</f>
        <v/>
      </c>
      <c r="H578" s="75">
        <f>+'[2]Rep Wing'!DX161</f>
        <v/>
      </c>
      <c r="I578" s="587">
        <f>G578/H578</f>
        <v/>
      </c>
      <c r="L578" s="592">
        <f>+H578-D578</f>
        <v/>
      </c>
      <c r="N578" s="584">
        <f>+I578-E578</f>
        <v/>
      </c>
      <c r="P578" s="589">
        <f>Q578*R578</f>
        <v/>
      </c>
      <c r="Q578" s="75" t="n">
        <v>103</v>
      </c>
      <c r="R578" s="140" t="n">
        <v>33.08</v>
      </c>
      <c r="T578" s="591">
        <f>+G578-P578</f>
        <v/>
      </c>
      <c r="U578" s="592">
        <f>+H578-Q578</f>
        <v/>
      </c>
      <c r="V578" s="590">
        <f>+I578-R578</f>
        <v/>
      </c>
    </row>
    <row r="579">
      <c r="A579" s="69" t="n">
        <v>70500011</v>
      </c>
      <c r="B579" s="69" t="inlineStr">
        <is>
          <t>Abonos Tour Oper.</t>
        </is>
      </c>
      <c r="C579" s="586" t="n">
        <v>214.88</v>
      </c>
      <c r="D579" s="90" t="n">
        <v>4</v>
      </c>
      <c r="E579" s="140">
        <f>C579/D579</f>
        <v/>
      </c>
      <c r="G579" s="589" t="n">
        <v>0</v>
      </c>
      <c r="H579" s="75" t="n">
        <v>0</v>
      </c>
      <c r="I579" s="587" t="n"/>
      <c r="L579" s="588">
        <f>+H579-D579</f>
        <v/>
      </c>
      <c r="N579" s="584" t="n"/>
      <c r="P579" s="589">
        <f>Q579*R579</f>
        <v/>
      </c>
      <c r="Q579" s="75" t="n">
        <v>4</v>
      </c>
      <c r="R579" s="140" t="n">
        <v>53.72</v>
      </c>
      <c r="T579" s="591">
        <f>+G579-P579</f>
        <v/>
      </c>
      <c r="U579" s="588">
        <f>+H579-Q579</f>
        <v/>
      </c>
      <c r="V579" s="591" t="n"/>
    </row>
    <row r="580">
      <c r="A580" s="69" t="n">
        <v>70500011</v>
      </c>
      <c r="B580" s="69" t="inlineStr">
        <is>
          <t>GITO</t>
        </is>
      </c>
      <c r="C580" s="586" t="n">
        <v>0</v>
      </c>
      <c r="D580" s="90" t="n">
        <v>6</v>
      </c>
      <c r="E580" s="140">
        <f>C580/D580</f>
        <v/>
      </c>
      <c r="G580" s="589">
        <f>+'[2]Rep Wing'!DY166</f>
        <v/>
      </c>
      <c r="H580" s="75" t="n">
        <v>0</v>
      </c>
      <c r="I580" s="587" t="n"/>
      <c r="L580" s="588">
        <f>+H580-D580</f>
        <v/>
      </c>
      <c r="N580" s="584">
        <f>+I580-E580</f>
        <v/>
      </c>
      <c r="P580" s="589">
        <f>Q580*R580</f>
        <v/>
      </c>
      <c r="Q580" s="75" t="n">
        <v>0</v>
      </c>
      <c r="R580" s="140" t="n">
        <v>0</v>
      </c>
      <c r="U580" s="592" t="n"/>
    </row>
    <row r="581">
      <c r="A581" s="69" t="n">
        <v>70500011</v>
      </c>
      <c r="B581" s="69" t="inlineStr">
        <is>
          <t>Paquetes</t>
        </is>
      </c>
      <c r="C581" s="586" t="n">
        <v>0</v>
      </c>
      <c r="D581" s="90" t="n">
        <v>0</v>
      </c>
      <c r="E581" s="140">
        <f>C581/D581</f>
        <v/>
      </c>
      <c r="G581" s="589" t="n">
        <v>0</v>
      </c>
      <c r="H581" s="75" t="n">
        <v>0</v>
      </c>
      <c r="I581" s="587" t="n"/>
      <c r="K581" s="591" t="n"/>
      <c r="L581" s="216" t="n"/>
      <c r="N581" s="583" t="n"/>
      <c r="P581" s="589">
        <f>Q581*R581</f>
        <v/>
      </c>
      <c r="Q581" s="75" t="n">
        <v>0</v>
      </c>
      <c r="R581" s="140" t="n">
        <v>0</v>
      </c>
      <c r="T581" s="591">
        <f>+G581-P581</f>
        <v/>
      </c>
      <c r="U581" s="592" t="n"/>
      <c r="V581" s="591" t="n"/>
    </row>
    <row r="582">
      <c r="A582" s="69" t="n"/>
      <c r="B582" s="69" t="n"/>
      <c r="C582" s="601">
        <f>SUM(C576:C581)</f>
        <v/>
      </c>
      <c r="D582" s="78">
        <f>SUM(D576:D581)</f>
        <v/>
      </c>
      <c r="E582" s="98" t="n"/>
      <c r="G582" s="602">
        <f>SUM(G576:G581)</f>
        <v/>
      </c>
      <c r="H582" s="81">
        <f>SUM(H576:H581)</f>
        <v/>
      </c>
      <c r="I582" s="587">
        <f>+G582/H582</f>
        <v/>
      </c>
      <c r="L582" s="216" t="n"/>
      <c r="N582" s="583" t="n"/>
      <c r="P582" s="597">
        <f>SUM(P576:P581)</f>
        <v/>
      </c>
      <c r="Q582" s="116">
        <f>SUM(Q576:Q581)</f>
        <v/>
      </c>
      <c r="R582" s="140" t="n"/>
      <c r="T582" s="604">
        <f>SUM(T576:T581)</f>
        <v/>
      </c>
      <c r="U582" s="588" t="n"/>
      <c r="V582" s="591" t="n"/>
    </row>
    <row r="583">
      <c r="A583" s="69" t="n"/>
      <c r="B583" s="69" t="n"/>
      <c r="C583" s="589" t="n"/>
      <c r="D583" s="75" t="n"/>
      <c r="E583" s="98" t="n"/>
      <c r="G583" s="589" t="n"/>
      <c r="H583" s="75" t="n"/>
      <c r="I583" s="587" t="n"/>
      <c r="L583" s="216" t="n"/>
      <c r="N583" s="583" t="n"/>
      <c r="P583" s="75" t="n"/>
      <c r="Q583" s="75" t="n"/>
      <c r="R583" s="140" t="n"/>
      <c r="U583" s="592" t="n"/>
    </row>
    <row r="584">
      <c r="A584" s="69" t="n">
        <v>70500036</v>
      </c>
      <c r="B584" s="69" t="inlineStr">
        <is>
          <t>GF Temporary Membership</t>
        </is>
      </c>
      <c r="C584" s="594" t="n">
        <v>2231.4</v>
      </c>
      <c r="D584" s="91" t="n">
        <v>2</v>
      </c>
      <c r="E584" s="140">
        <f>C584/D584</f>
        <v/>
      </c>
      <c r="G584" s="602">
        <f>+'[2]Rep Wing'!DY163</f>
        <v/>
      </c>
      <c r="H584" s="81">
        <f>+'[2]Rep Wing'!DX163</f>
        <v/>
      </c>
      <c r="I584" s="587">
        <f>G584/H584</f>
        <v/>
      </c>
      <c r="L584" s="592">
        <f>+H584-D584</f>
        <v/>
      </c>
      <c r="N584" s="584">
        <f>+I584-E584</f>
        <v/>
      </c>
      <c r="P584" s="597">
        <f>Q584*R584</f>
        <v/>
      </c>
      <c r="Q584" s="116" t="n">
        <v>2</v>
      </c>
      <c r="R584" s="140" t="n">
        <v>1172</v>
      </c>
      <c r="T584" s="591">
        <f>+G584-P584</f>
        <v/>
      </c>
      <c r="U584" s="592">
        <f>+H584-Q584</f>
        <v/>
      </c>
      <c r="V584" s="591">
        <f>+I584-R584</f>
        <v/>
      </c>
    </row>
    <row r="585">
      <c r="A585" s="69" t="n"/>
      <c r="B585" s="69" t="n"/>
      <c r="C585" s="586" t="n"/>
      <c r="D585" s="90" t="n"/>
      <c r="E585" s="140" t="n"/>
      <c r="G585" s="589" t="n"/>
      <c r="H585" s="75" t="n"/>
      <c r="I585" s="587" t="n"/>
      <c r="L585" s="216" t="n"/>
      <c r="N585" s="583" t="n"/>
      <c r="P585" s="75" t="n"/>
      <c r="Q585" s="75" t="n"/>
      <c r="R585" s="75" t="n"/>
      <c r="U585" s="592" t="n"/>
    </row>
    <row r="586">
      <c r="A586" s="69" t="n"/>
      <c r="B586" s="69" t="n"/>
      <c r="C586" s="586" t="n"/>
      <c r="D586" s="90" t="n"/>
      <c r="E586" s="140" t="n"/>
      <c r="G586" s="75" t="n"/>
      <c r="H586" s="75" t="n"/>
      <c r="I586" s="587" t="n"/>
      <c r="L586" s="216" t="n"/>
      <c r="N586" s="583" t="n"/>
      <c r="P586" s="75" t="n"/>
      <c r="Q586" s="75" t="n"/>
      <c r="R586" s="75" t="n"/>
      <c r="U586" s="592" t="n"/>
    </row>
    <row r="587">
      <c r="A587" s="69" t="n"/>
      <c r="B587" s="69" t="inlineStr">
        <is>
          <t>GREEN FEES ONLY 2025</t>
        </is>
      </c>
      <c r="C587" s="637">
        <f>SUM(C577,C576,C570,C565,C563,C559,C558)</f>
        <v/>
      </c>
      <c r="D587" s="165">
        <f>SUM(D558,D559,D563,D565,D570,D576,D577)</f>
        <v/>
      </c>
      <c r="E587" s="140" t="n"/>
      <c r="G587" s="637">
        <f>SUM(G577,G576,G570,G565,G563,G559,G558)</f>
        <v/>
      </c>
      <c r="H587" s="165">
        <f>SUM(H577,H576,H570,H565,H563,H558,H559)</f>
        <v/>
      </c>
      <c r="I587" s="587">
        <f>+G587/H587</f>
        <v/>
      </c>
      <c r="J587" s="85" t="n"/>
      <c r="K587" s="85" t="n"/>
      <c r="L587" s="638">
        <f>+H587-D587</f>
        <v/>
      </c>
      <c r="N587" s="639">
        <f>+I587-E587</f>
        <v/>
      </c>
      <c r="P587" s="640">
        <f>SUM(P558,P559,P563,P565,P566,P567,P570,P576,P577)</f>
        <v/>
      </c>
      <c r="Q587" s="187">
        <f>SUM(Q558,Q559,Q563,Q565,Q566,Q567,Q576,Q577,Q570)</f>
        <v/>
      </c>
      <c r="R587" s="75" t="n"/>
      <c r="T587" s="641">
        <f>+G587-P587</f>
        <v/>
      </c>
      <c r="U587" s="592">
        <f>+H587-Q587</f>
        <v/>
      </c>
      <c r="V587" s="591">
        <f>+I587-R587</f>
        <v/>
      </c>
    </row>
    <row r="588">
      <c r="A588" s="69" t="n"/>
      <c r="B588" s="69" t="n"/>
      <c r="C588" s="586" t="n"/>
      <c r="D588" s="90" t="n"/>
      <c r="E588" s="122" t="n"/>
      <c r="G588" s="586" t="n"/>
      <c r="H588" s="90" t="n"/>
      <c r="I588" s="587" t="n"/>
      <c r="N588" s="583" t="n"/>
      <c r="P588" s="75" t="n"/>
      <c r="Q588" s="75" t="n"/>
      <c r="R588" s="75" t="n"/>
      <c r="U588" s="592" t="n"/>
    </row>
    <row r="589">
      <c r="A589" s="69" t="n">
        <v>70500023</v>
      </c>
      <c r="B589" s="69" t="inlineStr">
        <is>
          <t>Buggies Visitor 18 H</t>
        </is>
      </c>
      <c r="C589" s="586" t="n">
        <v>6694.21</v>
      </c>
      <c r="D589" s="90" t="n">
        <v>216</v>
      </c>
      <c r="E589" s="140">
        <f>C589/D589</f>
        <v/>
      </c>
      <c r="G589" s="586">
        <f>+'[2]Rep Wing'!DY104</f>
        <v/>
      </c>
      <c r="H589" s="90">
        <f>+'[2]Rep Wing'!DX104</f>
        <v/>
      </c>
      <c r="I589" s="587">
        <f>G589/H589</f>
        <v/>
      </c>
      <c r="L589" s="592">
        <f>+H589-D589</f>
        <v/>
      </c>
      <c r="N589" s="584">
        <f>+I589-E589</f>
        <v/>
      </c>
      <c r="P589" s="589">
        <f>Q589*R589</f>
        <v/>
      </c>
      <c r="Q589" s="75" t="n">
        <v>216</v>
      </c>
      <c r="R589" s="223" t="n">
        <v>37.19</v>
      </c>
      <c r="T589" s="591">
        <f>+G589-P589</f>
        <v/>
      </c>
      <c r="U589" s="592">
        <f>+H589-Q589</f>
        <v/>
      </c>
      <c r="V589" s="590">
        <f>+I589-R589</f>
        <v/>
      </c>
    </row>
    <row r="590">
      <c r="A590" s="69" t="n">
        <v>70500023</v>
      </c>
      <c r="B590" s="69" t="inlineStr">
        <is>
          <t>Buggies Member 18 H</t>
        </is>
      </c>
      <c r="C590" s="586" t="n">
        <v>3542.77</v>
      </c>
      <c r="D590" s="90" t="n">
        <v>221</v>
      </c>
      <c r="E590" s="140">
        <f>C590/D590</f>
        <v/>
      </c>
      <c r="G590" s="586">
        <f>+'[2]Rep Wing'!DY105</f>
        <v/>
      </c>
      <c r="H590" s="90">
        <f>+'[2]Rep Wing'!DX105</f>
        <v/>
      </c>
      <c r="I590" s="587">
        <f>G590/H590</f>
        <v/>
      </c>
      <c r="L590" s="592">
        <f>+H590-D590</f>
        <v/>
      </c>
      <c r="N590" s="584">
        <f>+I590-E590</f>
        <v/>
      </c>
      <c r="P590" s="589">
        <f>Q590*R590</f>
        <v/>
      </c>
      <c r="Q590" s="75" t="n">
        <v>221</v>
      </c>
      <c r="R590" s="140" t="n">
        <v>16.0306334841629</v>
      </c>
      <c r="T590" s="591">
        <f>+G590-P590</f>
        <v/>
      </c>
      <c r="U590" s="592">
        <f>+H590-Q590</f>
        <v/>
      </c>
      <c r="V590" s="591">
        <f>+I590-R590</f>
        <v/>
      </c>
    </row>
    <row r="591">
      <c r="A591" s="69" t="n">
        <v>70500023</v>
      </c>
      <c r="B591" s="69" t="inlineStr">
        <is>
          <t>Buggy Other (9 holes, Society, Individual)</t>
        </is>
      </c>
      <c r="C591" s="586" t="n">
        <v>1650.83</v>
      </c>
      <c r="D591" s="90" t="n">
        <v>158</v>
      </c>
      <c r="E591" s="140">
        <f>C591/D591</f>
        <v/>
      </c>
      <c r="G591" s="586">
        <f>+'[2]Rep Wing'!DY106+'[2]Rep Wing'!DY107+'[2]Rep Wing'!DY108+'[2]Rep Wing'!DY110</f>
        <v/>
      </c>
      <c r="H591" s="90">
        <f>+'[2]Rep Wing'!DX106+'[2]Rep Wing'!DX107+'[2]Rep Wing'!DX108+'[2]Rep Wing'!DX110</f>
        <v/>
      </c>
      <c r="I591" s="587">
        <f>G591/H591</f>
        <v/>
      </c>
      <c r="L591" s="588">
        <f>+H591-D591</f>
        <v/>
      </c>
      <c r="N591" s="584">
        <f>+I591-E591</f>
        <v/>
      </c>
      <c r="P591" s="589">
        <f>Q591*R591</f>
        <v/>
      </c>
      <c r="Q591" s="75" t="n">
        <v>158</v>
      </c>
      <c r="R591" s="140" t="n">
        <v>10.4482911392405</v>
      </c>
      <c r="T591" s="591">
        <f>+G591-P591</f>
        <v/>
      </c>
      <c r="U591" s="588">
        <f>+H591-Q591</f>
        <v/>
      </c>
      <c r="V591" s="591">
        <f>+I591-R591</f>
        <v/>
      </c>
    </row>
    <row r="592">
      <c r="A592" s="69" t="n">
        <v>70500023</v>
      </c>
      <c r="B592" s="69" t="inlineStr">
        <is>
          <t>Members Monthly Pass</t>
        </is>
      </c>
      <c r="C592" s="586" t="n">
        <v>165.29</v>
      </c>
      <c r="D592" s="90" t="n">
        <v>5</v>
      </c>
      <c r="E592" s="140">
        <f>C592/D592</f>
        <v/>
      </c>
      <c r="G592" s="586">
        <f>+'[2]Rep Wing'!DY159</f>
        <v/>
      </c>
      <c r="H592" s="90">
        <f>+'[2]Rep Wing'!DX159</f>
        <v/>
      </c>
      <c r="I592" s="587">
        <f>G592/H592</f>
        <v/>
      </c>
      <c r="N592" s="583" t="n"/>
      <c r="P592" s="589">
        <f>Q592*R592</f>
        <v/>
      </c>
      <c r="Q592" s="75" t="n">
        <v>5</v>
      </c>
      <c r="R592" s="140" t="n">
        <v>33.058</v>
      </c>
      <c r="T592" s="591">
        <f>+G592-P592</f>
        <v/>
      </c>
      <c r="U592" s="588" t="n"/>
      <c r="V592" s="590" t="n"/>
    </row>
    <row r="593">
      <c r="A593" s="69" t="n"/>
      <c r="B593" s="69" t="n"/>
      <c r="C593" s="642">
        <f>SUM(C589:C592)</f>
        <v/>
      </c>
      <c r="D593" s="167">
        <f>SUM(D589:D592)</f>
        <v/>
      </c>
      <c r="E593" s="122" t="n"/>
      <c r="G593" s="602">
        <f>SUM(G589:G592)</f>
        <v/>
      </c>
      <c r="H593" s="81">
        <f>SUM(H589:H592)</f>
        <v/>
      </c>
      <c r="I593" s="587" t="n"/>
      <c r="K593" s="591" t="n"/>
      <c r="N593" s="583" t="n"/>
      <c r="P593" s="597">
        <f>SUM(P589:P592)</f>
        <v/>
      </c>
      <c r="Q593" s="116">
        <f>SUM(Q589:Q592)</f>
        <v/>
      </c>
      <c r="R593" s="140" t="n"/>
      <c r="T593" s="604">
        <f>SUM(T589:T592)</f>
        <v/>
      </c>
      <c r="U593" s="588" t="n"/>
      <c r="V593" s="591" t="n"/>
    </row>
    <row r="594">
      <c r="A594" s="69" t="n"/>
      <c r="B594" s="69" t="n"/>
      <c r="C594" s="586" t="n"/>
      <c r="D594" s="90" t="n"/>
      <c r="E594" s="122" t="n"/>
      <c r="G594" s="586" t="n"/>
      <c r="H594" s="90" t="n"/>
      <c r="I594" s="587" t="n"/>
      <c r="N594" s="583" t="n"/>
      <c r="P594" s="589" t="n"/>
      <c r="Q594" s="75" t="n"/>
      <c r="R594" s="75" t="n"/>
      <c r="U594" s="592" t="n"/>
    </row>
    <row r="595">
      <c r="A595" s="92" t="n">
        <v>70500015</v>
      </c>
      <c r="B595" s="69" t="inlineStr">
        <is>
          <t>Trolleys (Direct + Members)</t>
        </is>
      </c>
      <c r="C595" s="643" t="n">
        <v>4049.59</v>
      </c>
      <c r="D595" s="169" t="n">
        <v>551</v>
      </c>
      <c r="E595" s="140">
        <f>C595/D595</f>
        <v/>
      </c>
      <c r="G595" s="602">
        <f>+'[2]Rep Wing'!DY158</f>
        <v/>
      </c>
      <c r="H595" s="81">
        <f>+'[2]Rep Wing'!DX158</f>
        <v/>
      </c>
      <c r="I595" s="587">
        <f>G595/H595</f>
        <v/>
      </c>
      <c r="L595" s="588">
        <f>+H595-D595</f>
        <v/>
      </c>
      <c r="N595" s="584">
        <f>+I595-E595</f>
        <v/>
      </c>
      <c r="P595" s="597">
        <f>Q595*R595</f>
        <v/>
      </c>
      <c r="Q595" s="116" t="n">
        <v>496</v>
      </c>
      <c r="R595" s="75" t="n">
        <v>7.35</v>
      </c>
      <c r="T595" s="604">
        <f>+G595-P595</f>
        <v/>
      </c>
      <c r="U595" s="588">
        <f>+H595-Q595</f>
        <v/>
      </c>
      <c r="V595" s="591">
        <f>+I595-R595</f>
        <v/>
      </c>
    </row>
    <row r="596">
      <c r="A596" s="92" t="n"/>
      <c r="B596" s="69" t="n"/>
      <c r="C596" s="589" t="n"/>
      <c r="D596" s="75" t="n"/>
      <c r="E596" s="75" t="n"/>
      <c r="G596" s="619" t="n"/>
      <c r="H596" s="75" t="n"/>
      <c r="I596" s="587" t="n"/>
      <c r="P596" s="75" t="n"/>
      <c r="Q596" s="75" t="n"/>
      <c r="R596" s="75" t="n"/>
      <c r="U596" s="592" t="n"/>
    </row>
    <row r="597">
      <c r="A597" s="92" t="n"/>
      <c r="B597" s="69" t="n"/>
      <c r="C597" s="589" t="n"/>
      <c r="D597" s="75" t="n"/>
      <c r="E597" s="75" t="n"/>
      <c r="G597" s="619" t="n"/>
      <c r="H597" s="75" t="n"/>
      <c r="I597" s="587" t="n"/>
      <c r="P597" s="75" t="n"/>
      <c r="Q597" s="75" t="n"/>
      <c r="R597" s="75" t="n"/>
      <c r="U597" s="592" t="n"/>
    </row>
    <row r="598">
      <c r="A598" s="92" t="n"/>
      <c r="B598" s="69" t="inlineStr">
        <is>
          <t>TOTAL - ACTUAL GF + BUGGIES</t>
        </is>
      </c>
      <c r="C598" s="640">
        <f>SUM(C593,C587,C578)</f>
        <v/>
      </c>
      <c r="D598" s="94">
        <f>SUM(D593,D587,D578)</f>
        <v/>
      </c>
      <c r="E598" s="75" t="n"/>
      <c r="G598" s="602">
        <f>SUM(G578,G587,G593)</f>
        <v/>
      </c>
      <c r="H598" s="94">
        <f>SUM(H593,H587,H578)</f>
        <v/>
      </c>
      <c r="I598" s="587">
        <f>+G598/H598</f>
        <v/>
      </c>
      <c r="P598" s="640">
        <f>SUM(P593,P587,P578)</f>
        <v/>
      </c>
      <c r="Q598" s="94">
        <f>SUM(Q593,Q587,Q578)</f>
        <v/>
      </c>
      <c r="R598" s="75" t="n"/>
      <c r="T598" s="604">
        <f>+G598-P598</f>
        <v/>
      </c>
      <c r="U598" s="592" t="n"/>
      <c r="V598" s="590" t="n"/>
    </row>
    <row r="599">
      <c r="A599" s="3" t="n"/>
      <c r="B599" s="69" t="n"/>
      <c r="C599" s="589" t="n"/>
      <c r="D599" s="75" t="n"/>
      <c r="E599" s="75" t="n"/>
      <c r="G599" s="586" t="n"/>
      <c r="H599" s="75" t="n"/>
      <c r="I599" s="122" t="n"/>
      <c r="P599" s="75" t="n"/>
      <c r="Q599" s="75" t="n"/>
      <c r="R599" s="75" t="n"/>
      <c r="U599" s="592" t="n"/>
    </row>
    <row r="600" ht="15.15" customHeight="1" s="275">
      <c r="A600" s="3" t="n"/>
      <c r="B600" s="69" t="inlineStr">
        <is>
          <t>TOTAL</t>
        </is>
      </c>
      <c r="C600" s="640">
        <f>SUM(C595,C593,C584,C582,C574,C572,C570,C568,C561)</f>
        <v/>
      </c>
      <c r="D600" s="75" t="n"/>
      <c r="E600" s="75" t="n"/>
      <c r="G600" s="622">
        <f>SUM(G561,G568,G570,G572,G574,G582,G584,G593,G595)</f>
        <v/>
      </c>
      <c r="H600" s="75" t="n"/>
      <c r="I600" s="75" t="n"/>
      <c r="J600" s="584" t="n"/>
      <c r="K600" s="591" t="n"/>
      <c r="P600" s="640">
        <f>SUM(P561,P568,P570,P572,P574,P582,P584,P593,P595)</f>
        <v/>
      </c>
      <c r="Q600" s="75" t="n"/>
      <c r="R600" s="75" t="n"/>
      <c r="T600" s="624">
        <f>+G600-P600</f>
        <v/>
      </c>
      <c r="U600" s="592" t="n"/>
      <c r="V600" s="591" t="n"/>
    </row>
    <row r="601" ht="15.15" customHeight="1" s="275">
      <c r="P601" s="75" t="n"/>
      <c r="Q601" s="75" t="n"/>
      <c r="R601" s="75" t="n"/>
    </row>
    <row r="602"/>
    <row r="603"/>
    <row r="604"/>
    <row r="605"/>
    <row r="606" ht="15.15" customHeight="1" s="275"/>
    <row r="607" ht="26.55" customHeight="1" s="275">
      <c r="A607" s="573" t="inlineStr">
        <is>
          <t>DECEMBER 2025</t>
        </is>
      </c>
      <c r="B607" s="574" t="n"/>
      <c r="C607" s="575" t="inlineStr">
        <is>
          <t>ACTUAL YTD DEC 2024</t>
        </is>
      </c>
      <c r="D607" s="576" t="n"/>
      <c r="E607" s="577" t="n"/>
      <c r="F607" s="61" t="n"/>
      <c r="G607" s="578" t="inlineStr">
        <is>
          <t>ACTUAL YTD DEC 2025</t>
        </is>
      </c>
      <c r="H607" s="576" t="n"/>
      <c r="I607" s="577" t="n"/>
      <c r="J607" s="100" t="n"/>
      <c r="K607" s="100" t="n"/>
      <c r="L607" s="100" t="n"/>
      <c r="M607" s="100" t="n"/>
      <c r="N607" s="100" t="n"/>
      <c r="O607" s="101" t="n"/>
      <c r="P607" s="579" t="inlineStr">
        <is>
          <t>BUDGET 2025</t>
        </is>
      </c>
      <c r="Q607" s="576" t="n"/>
      <c r="R607" s="577" t="n"/>
      <c r="S607" s="100" t="n"/>
    </row>
    <row r="608" ht="69" customHeight="1" s="275">
      <c r="A608" s="64" t="inlineStr">
        <is>
          <t xml:space="preserve">GREEN FEE INCOME </t>
        </is>
      </c>
      <c r="C608" s="65" t="inlineStr">
        <is>
          <t>REP win</t>
        </is>
      </c>
      <c r="D608" s="66" t="inlineStr">
        <is>
          <t>Number of rounds/items sold/rented MTD DEC</t>
        </is>
      </c>
      <c r="E608" s="66" t="inlineStr">
        <is>
          <t>Average price</t>
        </is>
      </c>
      <c r="G608" s="67" t="inlineStr">
        <is>
          <t>REP win</t>
        </is>
      </c>
      <c r="H608" s="68" t="inlineStr">
        <is>
          <t>Number of rounds/items sold/rented MTD DEC</t>
        </is>
      </c>
      <c r="I608" s="68" t="inlineStr">
        <is>
          <t>Average price</t>
        </is>
      </c>
      <c r="K608" s="14" t="n"/>
      <c r="L608" s="103" t="inlineStr">
        <is>
          <t>Increase/ decrease in number of rounds sold 25 v 24</t>
        </is>
      </c>
      <c r="M608" s="14" t="n"/>
      <c r="N608" s="103" t="inlineStr">
        <is>
          <t>Actual Rate Incr/Decr</t>
        </is>
      </c>
      <c r="O608" s="101" t="n"/>
      <c r="P608" s="104" t="inlineStr">
        <is>
          <t>BUDGET 2025</t>
        </is>
      </c>
      <c r="Q608" s="126" t="inlineStr">
        <is>
          <t>Number of rounds/items sold/rented MTD DEC</t>
        </is>
      </c>
      <c r="R608" s="126" t="inlineStr">
        <is>
          <t>Average price</t>
        </is>
      </c>
      <c r="S608" s="14" t="n"/>
      <c r="T608" s="127" t="inlineStr">
        <is>
          <t>Overall Income</t>
        </is>
      </c>
      <c r="U608" s="127" t="inlineStr">
        <is>
          <t>Number of rounds/items sold/rented MTD DEC</t>
        </is>
      </c>
      <c r="V608" s="103" t="inlineStr">
        <is>
          <t>Budget Rate Incr/Decr</t>
        </is>
      </c>
    </row>
    <row r="609" ht="21" customHeight="1" s="275">
      <c r="A609" s="3" t="n"/>
      <c r="B609" s="69" t="n"/>
      <c r="C609" s="580" t="n">
        <v>45657</v>
      </c>
      <c r="E609" s="71" t="inlineStr">
        <is>
          <t>Euros</t>
        </is>
      </c>
      <c r="G609" s="581" t="n">
        <v>46022</v>
      </c>
      <c r="I609" s="105" t="inlineStr">
        <is>
          <t>Euros</t>
        </is>
      </c>
      <c r="J609" s="106" t="n"/>
      <c r="K609" s="106" t="n"/>
      <c r="M609" s="106" t="n"/>
      <c r="N609" s="107" t="inlineStr">
        <is>
          <t>Euros</t>
        </is>
      </c>
      <c r="O609" s="101" t="n"/>
      <c r="P609" s="582" t="n">
        <v>46022</v>
      </c>
      <c r="R609" s="128" t="inlineStr">
        <is>
          <t>Euros</t>
        </is>
      </c>
      <c r="S609" s="106" t="n"/>
      <c r="T609" s="129" t="n"/>
      <c r="U609" s="130" t="inlineStr">
        <is>
          <t>Diff</t>
        </is>
      </c>
      <c r="V609" s="107" t="inlineStr">
        <is>
          <t>Euros</t>
        </is>
      </c>
    </row>
    <row r="610">
      <c r="A610" s="69" t="n"/>
      <c r="B610" s="69" t="n"/>
    </row>
    <row r="611">
      <c r="A611" s="69" t="n"/>
      <c r="B611" s="69" t="n"/>
      <c r="N611" s="583" t="n"/>
    </row>
    <row r="612">
      <c r="A612" s="69" t="n">
        <v>70500007</v>
      </c>
      <c r="B612" s="73" t="inlineStr">
        <is>
          <t>GF Shareholder Guests</t>
        </is>
      </c>
      <c r="C612" s="586" t="n">
        <v>4641.32</v>
      </c>
      <c r="D612" s="75" t="n">
        <v>117</v>
      </c>
      <c r="E612" s="140">
        <f>C612/D612</f>
        <v/>
      </c>
      <c r="G612" s="586">
        <f>+'[2]Rep Wing'!EJ80</f>
        <v/>
      </c>
      <c r="H612" s="75">
        <f>+'[2]Rep Wing'!EI80</f>
        <v/>
      </c>
      <c r="I612" s="587">
        <f>+G612/H612</f>
        <v/>
      </c>
      <c r="L612" s="588">
        <f>+H612-D612</f>
        <v/>
      </c>
      <c r="N612" s="584">
        <f>+I612-E612</f>
        <v/>
      </c>
      <c r="P612" s="589">
        <f>Q612*R612</f>
        <v/>
      </c>
      <c r="Q612" s="75" t="n">
        <v>117</v>
      </c>
      <c r="R612" s="140" t="n">
        <v>44.63</v>
      </c>
      <c r="T612" s="590">
        <f>+G613-P612</f>
        <v/>
      </c>
      <c r="U612" s="588">
        <f>+H612-Q612</f>
        <v/>
      </c>
      <c r="V612" s="590">
        <f>+I612-R612</f>
        <v/>
      </c>
    </row>
    <row r="613">
      <c r="A613" s="69" t="n">
        <v>70500007</v>
      </c>
      <c r="B613" s="73" t="inlineStr">
        <is>
          <t>GF Shareholder Guest ticket</t>
        </is>
      </c>
      <c r="C613" s="586" t="n">
        <v>3966.94</v>
      </c>
      <c r="D613" s="75" t="n">
        <v>120</v>
      </c>
      <c r="E613" s="140">
        <f>C613/D613</f>
        <v/>
      </c>
      <c r="G613" s="586">
        <f>+'[2]Rep Wing'!EJ79</f>
        <v/>
      </c>
      <c r="H613" s="75">
        <f>+'[2]Rep Wing'!EI79</f>
        <v/>
      </c>
      <c r="I613" s="587">
        <f>+G613/H613</f>
        <v/>
      </c>
      <c r="K613" s="591" t="n"/>
      <c r="L613" s="592">
        <f>+H613-D613</f>
        <v/>
      </c>
      <c r="N613" s="593">
        <f>+I613-E613</f>
        <v/>
      </c>
      <c r="P613" s="589">
        <f>Q613*R613</f>
        <v/>
      </c>
      <c r="Q613" s="75" t="n">
        <v>120</v>
      </c>
      <c r="R613" s="140" t="n">
        <v>29.75</v>
      </c>
      <c r="T613" s="591">
        <f>+G613-P613</f>
        <v/>
      </c>
      <c r="U613" s="592">
        <f>+H613-Q613</f>
        <v/>
      </c>
      <c r="V613" s="591">
        <f>+I613-R613</f>
        <v/>
      </c>
    </row>
    <row r="614">
      <c r="A614" s="69" t="n">
        <v>70500007</v>
      </c>
      <c r="B614" s="69" t="inlineStr">
        <is>
          <t>Annual Members Green Fees</t>
        </is>
      </c>
      <c r="C614" s="586" t="n">
        <v>428.1</v>
      </c>
      <c r="D614" s="75" t="n">
        <v>88</v>
      </c>
      <c r="E614" s="140">
        <f>C614/D614</f>
        <v/>
      </c>
      <c r="G614" s="586">
        <f>+'[2]Rep Wing'!EJ86</f>
        <v/>
      </c>
      <c r="H614" s="75">
        <f>+'[2]Rep Wing'!EI86</f>
        <v/>
      </c>
      <c r="I614" s="587">
        <f>+G614/H614</f>
        <v/>
      </c>
      <c r="L614" s="588">
        <f>+H614-D614</f>
        <v/>
      </c>
      <c r="M614" s="216" t="n"/>
      <c r="N614" s="584">
        <f>+I614-E614</f>
        <v/>
      </c>
      <c r="P614" s="589">
        <f>Q614*R614</f>
        <v/>
      </c>
      <c r="Q614" s="75" t="n">
        <v>88</v>
      </c>
      <c r="R614" s="140" t="n">
        <v>4.86</v>
      </c>
      <c r="T614" s="590">
        <f>+G614-P614</f>
        <v/>
      </c>
      <c r="U614" s="588">
        <f>+H614-Q614</f>
        <v/>
      </c>
      <c r="V614" s="591" t="n"/>
    </row>
    <row r="615">
      <c r="A615" s="69" t="n"/>
      <c r="B615" s="69" t="n"/>
      <c r="C615" s="688">
        <f>SUM(C612:C614)</f>
        <v/>
      </c>
      <c r="D615" s="219">
        <f>SUM(D612:D614)</f>
        <v/>
      </c>
      <c r="E615" s="122" t="n"/>
      <c r="G615" s="596">
        <f>SUM(G612:G614)</f>
        <v/>
      </c>
      <c r="H615" s="81">
        <f>SUM(H612:H614)</f>
        <v/>
      </c>
      <c r="I615" s="595">
        <f>+G615/H615</f>
        <v/>
      </c>
      <c r="L615" s="588" t="n"/>
      <c r="N615" s="583" t="n"/>
      <c r="P615" s="597">
        <f>SUM(P612:P614)</f>
        <v/>
      </c>
      <c r="Q615" s="116">
        <f>SUM(Q612:Q614)</f>
        <v/>
      </c>
      <c r="R615" s="140" t="n"/>
      <c r="T615" s="598">
        <f>SUM(T612:T614)</f>
        <v/>
      </c>
      <c r="U615" s="599">
        <f>SUM(U612:U614)</f>
        <v/>
      </c>
      <c r="V615" s="591" t="n"/>
    </row>
    <row r="616" ht="15.15" customHeight="1" s="275">
      <c r="A616" s="69" t="n"/>
      <c r="B616" s="69" t="n"/>
      <c r="C616" s="589" t="n"/>
      <c r="D616" s="75" t="n"/>
      <c r="E616" s="122" t="n"/>
      <c r="G616" s="589" t="n"/>
      <c r="H616" s="75" t="n"/>
      <c r="I616" s="587" t="n"/>
      <c r="L616" s="588" t="n"/>
      <c r="N616" s="583" t="n"/>
      <c r="P616" s="75" t="n"/>
      <c r="Q616" s="75" t="n"/>
      <c r="R616" s="140" t="n"/>
      <c r="U616" s="592" t="n"/>
    </row>
    <row r="617" ht="18.75" customHeight="1" s="275">
      <c r="A617" s="69" t="n">
        <v>70500008</v>
      </c>
      <c r="B617" s="73" t="inlineStr">
        <is>
          <t>Green Fee Direct 18 holes</t>
        </is>
      </c>
      <c r="C617" s="586" t="n">
        <v>20761.44</v>
      </c>
      <c r="D617" s="75" t="n">
        <v>348</v>
      </c>
      <c r="E617" s="140">
        <f>C617/D617</f>
        <v/>
      </c>
      <c r="G617" s="586">
        <f>+'[2]Rep Wing'!EJ142</f>
        <v/>
      </c>
      <c r="H617" s="75">
        <f>+'[2]Rep Wing'!EI142</f>
        <v/>
      </c>
      <c r="I617" s="674">
        <f>G617/H617</f>
        <v/>
      </c>
      <c r="K617" s="591" t="n"/>
      <c r="L617" s="694">
        <f>+H617-D617</f>
        <v/>
      </c>
      <c r="M617" s="246" t="n"/>
      <c r="N617" s="690">
        <f>+I617-E617</f>
        <v/>
      </c>
      <c r="P617" s="589">
        <f>Q617*R617</f>
        <v/>
      </c>
      <c r="Q617" s="75" t="n">
        <v>348</v>
      </c>
      <c r="R617" s="140" t="n">
        <v>67.11</v>
      </c>
      <c r="T617" s="677">
        <f>+G617-P617</f>
        <v/>
      </c>
      <c r="U617" s="678">
        <f>+H617-Q617</f>
        <v/>
      </c>
      <c r="V617" s="682">
        <f>+I617-R617</f>
        <v/>
      </c>
    </row>
    <row r="618">
      <c r="A618" s="69" t="n">
        <v>70500008</v>
      </c>
      <c r="B618" s="69" t="inlineStr">
        <is>
          <t>GF Courtesy</t>
        </is>
      </c>
      <c r="C618" s="586" t="n">
        <v>0</v>
      </c>
      <c r="D618" s="75" t="n">
        <v>129</v>
      </c>
      <c r="E618" s="140">
        <f>C618/D618</f>
        <v/>
      </c>
      <c r="G618" s="586">
        <f>+'[2]Rep Wing'!EJ145</f>
        <v/>
      </c>
      <c r="H618" s="75">
        <f>+'[2]Rep Wing'!EI145</f>
        <v/>
      </c>
      <c r="I618" s="587">
        <f>G618/H618</f>
        <v/>
      </c>
      <c r="L618" s="588">
        <f>+H618-D618</f>
        <v/>
      </c>
      <c r="N618" s="593">
        <f>+I618-E618</f>
        <v/>
      </c>
      <c r="P618" s="589">
        <f>Q618*R618</f>
        <v/>
      </c>
      <c r="Q618" s="75" t="n">
        <v>129</v>
      </c>
      <c r="R618" s="140" t="n">
        <v>0</v>
      </c>
      <c r="U618" s="592" t="n"/>
    </row>
    <row r="619">
      <c r="A619" s="69" t="n">
        <v>70500008</v>
      </c>
      <c r="B619" s="73" t="inlineStr">
        <is>
          <t>GF Society/Group/Comp</t>
        </is>
      </c>
      <c r="C619" s="586" t="n">
        <v>12140.5</v>
      </c>
      <c r="D619" s="75" t="n">
        <v>247</v>
      </c>
      <c r="E619" s="140">
        <f>C619/D619</f>
        <v/>
      </c>
      <c r="G619" s="586">
        <f>+'[2]Rep Wing'!EJ146</f>
        <v/>
      </c>
      <c r="H619" s="75">
        <f>+'[2]Rep Wing'!EI146</f>
        <v/>
      </c>
      <c r="I619" s="587">
        <f>G619/H619</f>
        <v/>
      </c>
      <c r="K619" s="591" t="n"/>
      <c r="L619" s="588">
        <f>+H619-D619</f>
        <v/>
      </c>
      <c r="N619" s="584">
        <f>+I619-E619</f>
        <v/>
      </c>
      <c r="P619" s="589">
        <f>Q619*R619</f>
        <v/>
      </c>
      <c r="Q619" s="75" t="n">
        <v>247</v>
      </c>
      <c r="R619" s="140" t="n">
        <v>54.44</v>
      </c>
      <c r="T619" s="590">
        <f>+G619-P619</f>
        <v/>
      </c>
      <c r="U619" s="588">
        <f>+H619-Q619</f>
        <v/>
      </c>
      <c r="V619" s="591">
        <f>+I619-R619</f>
        <v/>
      </c>
    </row>
    <row r="620">
      <c r="A620" s="69" t="n">
        <v>70500008</v>
      </c>
      <c r="B620" s="73" t="inlineStr">
        <is>
          <t>GF Members Other Clubs</t>
        </is>
      </c>
      <c r="C620" s="586" t="n">
        <v>3330.58</v>
      </c>
      <c r="D620" s="75" t="n">
        <v>62</v>
      </c>
      <c r="E620" s="140">
        <f>C620/D620</f>
        <v/>
      </c>
      <c r="G620" s="586">
        <f>+'[2]Rep Wing'!EJ150</f>
        <v/>
      </c>
      <c r="H620" s="75">
        <f>+'[2]Rep Wing'!EI150</f>
        <v/>
      </c>
      <c r="I620" s="587">
        <f>G620/H620</f>
        <v/>
      </c>
      <c r="K620" s="591" t="n"/>
      <c r="L620" s="684">
        <f>+H620-D620</f>
        <v/>
      </c>
      <c r="N620" s="584">
        <f>+I620-E620</f>
        <v/>
      </c>
      <c r="P620" s="589">
        <f>Q620*R620</f>
        <v/>
      </c>
      <c r="Q620" s="75" t="n">
        <v>62</v>
      </c>
      <c r="R620" s="140" t="n">
        <v>59.6</v>
      </c>
      <c r="T620" s="590">
        <f>+G620-P620</f>
        <v/>
      </c>
      <c r="U620" s="588">
        <f>+H620-Q620</f>
        <v/>
      </c>
      <c r="V620" s="591">
        <f>+I620-R620</f>
        <v/>
      </c>
    </row>
    <row r="621">
      <c r="A621" s="69" t="n">
        <v>70500008</v>
      </c>
      <c r="B621" s="73" t="inlineStr">
        <is>
          <t>Tarjetas Descuento</t>
        </is>
      </c>
      <c r="C621" s="586" t="n">
        <v>0</v>
      </c>
      <c r="D621" s="75" t="n">
        <v>0</v>
      </c>
      <c r="E621" s="140" t="n"/>
      <c r="G621" s="586">
        <f>+'[2]Rep Wing'!EJ151</f>
        <v/>
      </c>
      <c r="H621" s="75">
        <f>+'[2]Rep Wing'!EI151</f>
        <v/>
      </c>
      <c r="I621" s="587" t="n"/>
      <c r="K621" s="591" t="n"/>
      <c r="N621" s="583" t="n"/>
      <c r="P621" s="589">
        <f>Q621*R621</f>
        <v/>
      </c>
      <c r="Q621" s="75" t="n">
        <v>0</v>
      </c>
      <c r="R621" s="140" t="n">
        <v>0</v>
      </c>
      <c r="U621" s="588" t="n"/>
    </row>
    <row r="622">
      <c r="A622" s="69" t="n"/>
      <c r="B622" s="69" t="n"/>
      <c r="C622" s="601">
        <f>SUM(C617:C621)</f>
        <v/>
      </c>
      <c r="D622" s="78">
        <f>SUM(D617:D621)</f>
        <v/>
      </c>
      <c r="E622" s="122" t="n"/>
      <c r="G622" s="602">
        <f>SUM(G617:G621)</f>
        <v/>
      </c>
      <c r="H622" s="81">
        <f>SUM(H617:H621)</f>
        <v/>
      </c>
      <c r="I622" s="587">
        <f>+G622/H622</f>
        <v/>
      </c>
      <c r="K622" s="591" t="n"/>
      <c r="N622" s="583" t="n"/>
      <c r="P622" s="597">
        <f>SUM(P617:P621)</f>
        <v/>
      </c>
      <c r="Q622" s="116">
        <f>SUM(Q617:Q621)</f>
        <v/>
      </c>
      <c r="R622" s="140" t="n"/>
      <c r="T622" s="598">
        <f>SUM(T617:T621)</f>
        <v/>
      </c>
      <c r="U622" s="588">
        <f>+H622-Q622</f>
        <v/>
      </c>
      <c r="V622" s="590" t="n"/>
    </row>
    <row r="623">
      <c r="A623" s="69" t="n"/>
      <c r="B623" s="69" t="n"/>
      <c r="C623" s="589" t="n"/>
      <c r="D623" s="75" t="n"/>
      <c r="E623" s="122" t="n"/>
      <c r="G623" s="589" t="n"/>
      <c r="H623" s="75" t="n"/>
      <c r="I623" s="587" t="n"/>
      <c r="N623" s="583" t="n"/>
      <c r="P623" s="75" t="n"/>
      <c r="Q623" s="75" t="n"/>
      <c r="R623" s="140" t="n"/>
      <c r="U623" s="592" t="n"/>
    </row>
    <row r="624">
      <c r="A624" s="69" t="n">
        <v>70500009</v>
      </c>
      <c r="B624" s="69" t="inlineStr">
        <is>
          <t>GF 9 Holes</t>
        </is>
      </c>
      <c r="C624" s="594" t="n">
        <v>3946.28</v>
      </c>
      <c r="D624" s="78" t="n">
        <v>209</v>
      </c>
      <c r="E624" s="140">
        <f>C624/D624</f>
        <v/>
      </c>
      <c r="G624" s="602">
        <f>+'[2]Rep Wing'!EJ149</f>
        <v/>
      </c>
      <c r="H624" s="81">
        <f>+'[2]Rep Wing'!EI149</f>
        <v/>
      </c>
      <c r="I624" s="587">
        <f>G624/H624</f>
        <v/>
      </c>
      <c r="L624" s="592">
        <f>+H624-D624</f>
        <v/>
      </c>
      <c r="N624" s="593">
        <f>+I624-E624</f>
        <v/>
      </c>
      <c r="P624" s="597">
        <f>Q624*R624</f>
        <v/>
      </c>
      <c r="Q624" s="116" t="n">
        <v>209</v>
      </c>
      <c r="R624" s="140" t="n">
        <v>20.76</v>
      </c>
      <c r="T624" s="590">
        <f>+G624-P624</f>
        <v/>
      </c>
      <c r="U624" s="592">
        <f>+H624-Q624</f>
        <v/>
      </c>
      <c r="V624" s="590">
        <f>+I624-R624</f>
        <v/>
      </c>
    </row>
    <row r="625">
      <c r="A625" s="69" t="n"/>
      <c r="B625" s="69" t="n"/>
      <c r="C625" s="589" t="n"/>
      <c r="D625" s="75" t="n"/>
      <c r="E625" s="140" t="n"/>
      <c r="G625" s="589" t="n"/>
      <c r="H625" s="75" t="n"/>
      <c r="I625" s="587" t="n"/>
      <c r="L625" s="216" t="n"/>
      <c r="N625" s="583" t="n"/>
      <c r="P625" s="75" t="n"/>
      <c r="Q625" s="75" t="n"/>
      <c r="R625" s="140" t="n"/>
      <c r="U625" s="592" t="n"/>
    </row>
    <row r="626">
      <c r="A626" s="69" t="n">
        <v>70500010</v>
      </c>
      <c r="B626" s="69" t="inlineStr">
        <is>
          <t>Off Peak  Annual GF Pass</t>
        </is>
      </c>
      <c r="C626" s="594" t="n">
        <v>0</v>
      </c>
      <c r="D626" s="78" t="n">
        <v>0</v>
      </c>
      <c r="E626" s="140" t="n"/>
      <c r="G626" s="602" t="n">
        <v>0</v>
      </c>
      <c r="H626" s="81" t="n">
        <v>0</v>
      </c>
      <c r="I626" s="587" t="n"/>
      <c r="L626" s="592">
        <f>+H626-D626</f>
        <v/>
      </c>
      <c r="N626" s="584" t="n"/>
      <c r="P626" s="597">
        <f>Q626*R626</f>
        <v/>
      </c>
      <c r="Q626" s="116" t="n">
        <v>0</v>
      </c>
      <c r="R626" s="140" t="n">
        <v>0</v>
      </c>
      <c r="T626" s="591">
        <f>+G626-P626</f>
        <v/>
      </c>
      <c r="U626" s="592">
        <f>+H626-Q626</f>
        <v/>
      </c>
      <c r="V626" s="590" t="n"/>
    </row>
    <row r="627">
      <c r="A627" s="69" t="n"/>
      <c r="B627" s="69" t="n"/>
      <c r="C627" s="589" t="n"/>
      <c r="D627" s="75" t="n"/>
      <c r="E627" s="140" t="n"/>
      <c r="G627" s="589" t="n"/>
      <c r="H627" s="75" t="n"/>
      <c r="I627" s="587" t="n"/>
      <c r="N627" s="583" t="n"/>
      <c r="P627" s="75" t="n"/>
      <c r="Q627" s="75" t="n"/>
      <c r="R627" s="140" t="n"/>
      <c r="U627" s="592" t="n"/>
    </row>
    <row r="628">
      <c r="A628" s="69" t="n">
        <v>70500056</v>
      </c>
      <c r="B628" s="69" t="inlineStr">
        <is>
          <t>Junior Annual Membership</t>
        </is>
      </c>
      <c r="C628" s="643" t="n">
        <v>0</v>
      </c>
      <c r="D628" s="169" t="n">
        <v>0</v>
      </c>
      <c r="E628" s="140" t="n"/>
      <c r="G628" s="602" t="n">
        <v>0</v>
      </c>
      <c r="H628" s="81" t="n">
        <v>0</v>
      </c>
      <c r="I628" s="587" t="n"/>
      <c r="N628" s="583" t="n"/>
      <c r="P628" s="116">
        <f>Q628*R628</f>
        <v/>
      </c>
      <c r="Q628" s="116" t="n">
        <v>0</v>
      </c>
      <c r="R628" s="140" t="n">
        <v>0</v>
      </c>
      <c r="T628" s="591">
        <f>+G628-P628</f>
        <v/>
      </c>
      <c r="U628" s="592">
        <f>+H628-Q628</f>
        <v/>
      </c>
      <c r="V628" s="590" t="n"/>
    </row>
    <row r="629" ht="15.15" customHeight="1" s="275">
      <c r="A629" s="69" t="n"/>
      <c r="B629" s="69" t="n"/>
      <c r="C629" s="589" t="n"/>
      <c r="D629" s="75" t="n"/>
      <c r="E629" s="122" t="n"/>
      <c r="G629" s="589" t="n"/>
      <c r="H629" s="75" t="n"/>
      <c r="I629" s="587" t="n"/>
      <c r="K629" s="591" t="n"/>
      <c r="N629" s="583" t="n"/>
      <c r="P629" s="75" t="n"/>
      <c r="Q629" s="75" t="n"/>
      <c r="R629" s="140" t="n"/>
      <c r="U629" s="592" t="n"/>
    </row>
    <row r="630" ht="18" customHeight="1" s="275">
      <c r="A630" s="69" t="n">
        <v>70500011</v>
      </c>
      <c r="B630" s="73" t="inlineStr">
        <is>
          <t>GF TTOO Credito</t>
        </is>
      </c>
      <c r="C630" s="586" t="n">
        <v>12715.7</v>
      </c>
      <c r="D630" s="75" t="n">
        <v>271</v>
      </c>
      <c r="E630" s="140">
        <f>C630/D630</f>
        <v/>
      </c>
      <c r="F630" s="204">
        <f>+C630/(C630+C631)</f>
        <v/>
      </c>
      <c r="G630" s="589">
        <f>+'[2]Rep Wing'!EJ143</f>
        <v/>
      </c>
      <c r="H630" s="75">
        <f>+'[2]Rep Wing'!EI143</f>
        <v/>
      </c>
      <c r="I630" s="587">
        <f>G630/H630</f>
        <v/>
      </c>
      <c r="J630" s="204">
        <f>+G630/(G630+G631)</f>
        <v/>
      </c>
      <c r="K630" s="591" t="n"/>
      <c r="L630" s="684">
        <f>+H630-D630</f>
        <v/>
      </c>
      <c r="M630" s="3" t="n"/>
      <c r="N630" s="685">
        <f>+I630-E630</f>
        <v/>
      </c>
      <c r="P630" s="589">
        <f>Q630*R630</f>
        <v/>
      </c>
      <c r="Q630" s="75" t="n">
        <v>271</v>
      </c>
      <c r="R630" s="140" t="n">
        <v>50.27</v>
      </c>
      <c r="S630" s="204">
        <f>+P630/(P630+P631)</f>
        <v/>
      </c>
      <c r="T630" s="590">
        <f>+G630-P630</f>
        <v/>
      </c>
      <c r="U630" s="588">
        <f>+H630-Q630</f>
        <v/>
      </c>
      <c r="V630" s="648">
        <f>+I630-R630</f>
        <v/>
      </c>
    </row>
    <row r="631" ht="18.75" customHeight="1" s="275">
      <c r="A631" s="69" t="n">
        <v>70500011</v>
      </c>
      <c r="B631" s="73" t="inlineStr">
        <is>
          <t>GF TTOO Prepay</t>
        </is>
      </c>
      <c r="C631" s="586" t="n">
        <v>7149.59</v>
      </c>
      <c r="D631" s="75" t="n">
        <v>144</v>
      </c>
      <c r="E631" s="140">
        <f>C631/D631</f>
        <v/>
      </c>
      <c r="F631" s="205">
        <f>+C631/(C631+C630)</f>
        <v/>
      </c>
      <c r="G631" s="589">
        <f>+'[2]Rep Wing'!EJ144</f>
        <v/>
      </c>
      <c r="H631" s="75">
        <f>+'[2]Rep Wing'!EI144</f>
        <v/>
      </c>
      <c r="I631" s="587">
        <f>G631/H631</f>
        <v/>
      </c>
      <c r="J631" s="205">
        <f>+G631/(G631+G630)</f>
        <v/>
      </c>
      <c r="K631" s="591" t="n"/>
      <c r="L631" s="683">
        <f>+H631-D631</f>
        <v/>
      </c>
      <c r="M631" s="3" t="n"/>
      <c r="N631" s="685">
        <f>+I631-E631</f>
        <v/>
      </c>
      <c r="P631" s="589">
        <f>Q631*R631</f>
        <v/>
      </c>
      <c r="Q631" s="75" t="n">
        <v>144</v>
      </c>
      <c r="R631" s="140" t="n">
        <v>53.79</v>
      </c>
      <c r="S631" s="205">
        <f>+P631/(P631+P630)</f>
        <v/>
      </c>
      <c r="T631" s="591">
        <f>+G631-P631</f>
        <v/>
      </c>
      <c r="U631" s="592">
        <f>+H631-Q631</f>
        <v/>
      </c>
      <c r="V631" s="648">
        <f>+I631-R631</f>
        <v/>
      </c>
    </row>
    <row r="632">
      <c r="A632" s="69" t="n">
        <v>70500011</v>
      </c>
      <c r="B632" s="69" t="inlineStr">
        <is>
          <t>Buggy TOO Credito</t>
        </is>
      </c>
      <c r="C632" s="586" t="n">
        <v>1995.87</v>
      </c>
      <c r="D632" s="75" t="n">
        <v>69</v>
      </c>
      <c r="E632" s="140">
        <f>C632/D632</f>
        <v/>
      </c>
      <c r="G632" s="589">
        <f>+'[2]Rep Wing'!EJ156</f>
        <v/>
      </c>
      <c r="H632" s="75">
        <f>+'[2]Rep Wing'!EI156</f>
        <v/>
      </c>
      <c r="I632" s="587">
        <f>G632/H632</f>
        <v/>
      </c>
      <c r="L632" s="588">
        <f>+H632-D632</f>
        <v/>
      </c>
      <c r="N632" s="584">
        <f>+I632-E632</f>
        <v/>
      </c>
      <c r="P632" s="589">
        <f>Q632*R632</f>
        <v/>
      </c>
      <c r="Q632" s="75" t="n">
        <v>69</v>
      </c>
      <c r="R632" s="140" t="n">
        <v>33.12</v>
      </c>
      <c r="T632" s="590">
        <f>+G632-P632</f>
        <v/>
      </c>
      <c r="U632" s="588">
        <f>+H632-Q632</f>
        <v/>
      </c>
      <c r="V632" s="591">
        <f>+I632-R632</f>
        <v/>
      </c>
    </row>
    <row r="633">
      <c r="A633" s="69" t="n">
        <v>70500011</v>
      </c>
      <c r="B633" s="69" t="inlineStr">
        <is>
          <t>Abonos Tour Oper.</t>
        </is>
      </c>
      <c r="C633" s="586" t="n">
        <v>0</v>
      </c>
      <c r="D633" s="75" t="n">
        <v>0</v>
      </c>
      <c r="E633" s="140" t="n"/>
      <c r="G633" s="589" t="n">
        <v>0</v>
      </c>
      <c r="H633" s="75" t="n">
        <v>0</v>
      </c>
      <c r="I633" s="587" t="n"/>
      <c r="L633" s="588">
        <f>+H633-D633</f>
        <v/>
      </c>
      <c r="N633" s="584" t="n"/>
      <c r="P633" s="589">
        <f>Q633*R633</f>
        <v/>
      </c>
      <c r="Q633" s="75" t="n">
        <v>0</v>
      </c>
      <c r="R633" s="140" t="n">
        <v>0</v>
      </c>
      <c r="T633" s="591">
        <f>+G633-P633</f>
        <v/>
      </c>
      <c r="U633" s="588">
        <f>+H633-Q633</f>
        <v/>
      </c>
      <c r="V633" s="591" t="n"/>
    </row>
    <row r="634">
      <c r="A634" s="69" t="n">
        <v>70500011</v>
      </c>
      <c r="B634" s="69" t="inlineStr">
        <is>
          <t>GITO</t>
        </is>
      </c>
      <c r="C634" s="586" t="n">
        <v>0</v>
      </c>
      <c r="D634" s="75" t="n">
        <v>24</v>
      </c>
      <c r="E634" s="140">
        <f>C634/D634</f>
        <v/>
      </c>
      <c r="G634" s="589">
        <f>+'[2]Rep Wing'!EJ159</f>
        <v/>
      </c>
      <c r="H634" s="75">
        <f>+'[2]Rep Wing'!EI159</f>
        <v/>
      </c>
      <c r="I634" s="587" t="n"/>
      <c r="L634" s="588">
        <f>+H634-D634</f>
        <v/>
      </c>
      <c r="N634" s="584">
        <f>+I634-E634</f>
        <v/>
      </c>
      <c r="P634" s="589">
        <f>Q634*R634</f>
        <v/>
      </c>
      <c r="Q634" s="75" t="n">
        <v>0</v>
      </c>
      <c r="R634" s="140" t="n">
        <v>0</v>
      </c>
      <c r="U634" s="592" t="n"/>
    </row>
    <row r="635">
      <c r="A635" s="69" t="n">
        <v>70500011</v>
      </c>
      <c r="B635" s="69" t="inlineStr">
        <is>
          <t>Paquetes</t>
        </is>
      </c>
      <c r="C635" s="586" t="n">
        <v>0</v>
      </c>
      <c r="D635" s="75" t="n">
        <v>0</v>
      </c>
      <c r="E635" s="140" t="n"/>
      <c r="G635" s="589" t="n">
        <v>0</v>
      </c>
      <c r="H635" s="75" t="n">
        <v>0</v>
      </c>
      <c r="I635" s="587" t="n"/>
      <c r="K635" s="591" t="n"/>
      <c r="L635" s="216" t="n"/>
      <c r="N635" s="583" t="n"/>
      <c r="P635" s="589">
        <f>Q635*R635</f>
        <v/>
      </c>
      <c r="Q635" s="75" t="n">
        <v>0</v>
      </c>
      <c r="R635" s="140" t="n">
        <v>0</v>
      </c>
      <c r="T635" s="591">
        <f>+G635-P635</f>
        <v/>
      </c>
      <c r="U635" s="592" t="n"/>
      <c r="V635" s="591" t="n"/>
    </row>
    <row r="636">
      <c r="A636" s="69" t="n"/>
      <c r="B636" s="69" t="n"/>
      <c r="C636" s="601">
        <f>SUM(C630:C635)</f>
        <v/>
      </c>
      <c r="D636" s="78">
        <f>SUM(D630:D635)</f>
        <v/>
      </c>
      <c r="E636" s="122" t="n"/>
      <c r="G636" s="602">
        <f>SUM(G630:G635)</f>
        <v/>
      </c>
      <c r="H636" s="81">
        <f>SUM(H630:H635)</f>
        <v/>
      </c>
      <c r="I636" s="587">
        <f>+G636/H636</f>
        <v/>
      </c>
      <c r="L636" s="216" t="n"/>
      <c r="N636" s="583" t="n"/>
      <c r="P636" s="597">
        <f>SUM(P630:P635)</f>
        <v/>
      </c>
      <c r="Q636" s="116">
        <f>SUM(Q630:Q635)</f>
        <v/>
      </c>
      <c r="R636" s="140" t="n"/>
      <c r="T636" s="598">
        <f>SUM(T630:T635)</f>
        <v/>
      </c>
      <c r="U636" s="588" t="n"/>
      <c r="V636" s="591" t="n"/>
    </row>
    <row r="637">
      <c r="A637" s="69" t="n"/>
      <c r="B637" s="69" t="n"/>
      <c r="C637" s="75" t="n"/>
      <c r="D637" s="75" t="n"/>
      <c r="E637" s="75" t="n"/>
      <c r="G637" s="589" t="n"/>
      <c r="H637" s="75" t="n"/>
      <c r="I637" s="587" t="n"/>
      <c r="L637" s="216" t="n"/>
      <c r="N637" s="583" t="n"/>
      <c r="P637" s="75" t="n"/>
      <c r="Q637" s="75" t="n"/>
      <c r="R637" s="140" t="n"/>
      <c r="T637" s="216" t="n"/>
      <c r="U637" s="592" t="n"/>
    </row>
    <row r="638">
      <c r="A638" s="69" t="n">
        <v>70500036</v>
      </c>
      <c r="B638" s="69" t="inlineStr">
        <is>
          <t>GF Temporary Membership</t>
        </is>
      </c>
      <c r="C638" s="695" t="n">
        <v>1074.38</v>
      </c>
      <c r="D638" s="78" t="n">
        <v>1</v>
      </c>
      <c r="E638" s="140">
        <f>C638/D638</f>
        <v/>
      </c>
      <c r="G638" s="602" t="n">
        <v>0</v>
      </c>
      <c r="H638" s="81" t="n">
        <v>0</v>
      </c>
      <c r="I638" s="587" t="n"/>
      <c r="L638" s="588">
        <f>+H638-D638</f>
        <v/>
      </c>
      <c r="N638" s="584" t="n"/>
      <c r="P638" s="597">
        <f>Q638*R638</f>
        <v/>
      </c>
      <c r="Q638" s="116" t="n">
        <v>1</v>
      </c>
      <c r="R638" s="140" t="n">
        <v>1128</v>
      </c>
      <c r="T638" s="590">
        <f>+G638-P638</f>
        <v/>
      </c>
      <c r="U638" s="588">
        <f>+H638-Q638</f>
        <v/>
      </c>
      <c r="V638" s="590" t="n"/>
    </row>
    <row r="639">
      <c r="A639" s="69" t="n"/>
      <c r="B639" s="69" t="n"/>
      <c r="C639" s="619" t="n"/>
      <c r="D639" s="75" t="n"/>
      <c r="E639" s="122" t="n"/>
      <c r="G639" s="589" t="n"/>
      <c r="H639" s="75" t="n"/>
      <c r="I639" s="587" t="n"/>
      <c r="L639" s="216" t="n"/>
      <c r="N639" s="583" t="n"/>
      <c r="P639" s="75" t="n"/>
      <c r="Q639" s="75" t="n"/>
      <c r="R639" s="75" t="n"/>
      <c r="U639" s="592" t="n"/>
    </row>
    <row r="640">
      <c r="A640" s="69" t="n"/>
      <c r="B640" s="69" t="n"/>
      <c r="C640" s="619" t="n"/>
      <c r="D640" s="75" t="n"/>
      <c r="E640" s="122" t="n"/>
      <c r="G640" s="75" t="n"/>
      <c r="H640" s="75" t="n"/>
      <c r="I640" s="587" t="n"/>
      <c r="L640" s="216" t="n"/>
      <c r="N640" s="583" t="n"/>
      <c r="P640" s="75" t="n"/>
      <c r="Q640" s="75" t="n"/>
      <c r="R640" s="75" t="n"/>
      <c r="U640" s="592" t="n"/>
    </row>
    <row r="641">
      <c r="A641" s="69" t="n"/>
      <c r="B641" s="69" t="inlineStr">
        <is>
          <t>GREEN FEES ONLY 2025</t>
        </is>
      </c>
      <c r="C641" s="637">
        <f>SUM(C631,C630,C624,C619,C617,C613,C612)</f>
        <v/>
      </c>
      <c r="D641" s="165">
        <f>SUM(D631,D630,D624,D619,D617,D613,D612)</f>
        <v/>
      </c>
      <c r="E641" s="140" t="n"/>
      <c r="G641" s="637">
        <f>SUM(G631,G630,G624,G619,G617,G613,G612)</f>
        <v/>
      </c>
      <c r="H641" s="165">
        <f>SUM(H631,H630,H624,H619,H617,H612,H613)</f>
        <v/>
      </c>
      <c r="I641" s="587">
        <f>+G641/H641</f>
        <v/>
      </c>
      <c r="J641" s="85" t="n"/>
      <c r="K641" s="85" t="n"/>
      <c r="L641" s="653">
        <f>+H641-D641</f>
        <v/>
      </c>
      <c r="N641" s="639">
        <f>+I641-E641</f>
        <v/>
      </c>
      <c r="P641" s="640">
        <f>SUM(P612,P613,P617,P619,P620,P621,P624,P630,P631)</f>
        <v/>
      </c>
      <c r="Q641" s="187">
        <f>SUM(Q612,Q613,Q617,Q619,Q620,Q621,Q630,Q631,Q624)</f>
        <v/>
      </c>
      <c r="R641" s="75" t="n"/>
      <c r="T641" s="673">
        <f>+G641-P641</f>
        <v/>
      </c>
      <c r="U641" s="588">
        <f>+H641-Q641</f>
        <v/>
      </c>
      <c r="V641" s="591">
        <f>+I641-R641</f>
        <v/>
      </c>
    </row>
    <row r="642">
      <c r="A642" s="69" t="n"/>
      <c r="B642" s="69" t="n"/>
      <c r="C642" s="586" t="n"/>
      <c r="D642" s="90" t="n"/>
      <c r="E642" s="140" t="n"/>
      <c r="G642" s="586" t="n"/>
      <c r="H642" s="90" t="n"/>
      <c r="I642" s="587" t="n"/>
      <c r="L642" s="216" t="n"/>
      <c r="N642" s="583" t="n"/>
      <c r="P642" s="75" t="n"/>
      <c r="Q642" s="75" t="n"/>
      <c r="R642" s="75" t="n"/>
      <c r="U642" s="592" t="n"/>
    </row>
    <row r="643">
      <c r="A643" s="69" t="n">
        <v>70500023</v>
      </c>
      <c r="B643" s="69" t="inlineStr">
        <is>
          <t>Buggies Visitor 18 H</t>
        </is>
      </c>
      <c r="C643" s="586" t="n">
        <v>6148.76</v>
      </c>
      <c r="D643" s="90" t="n">
        <v>187</v>
      </c>
      <c r="E643" s="140">
        <f>C643/D643</f>
        <v/>
      </c>
      <c r="G643" s="586">
        <f>+'[2]Rep Wing'!EJ102</f>
        <v/>
      </c>
      <c r="H643" s="90">
        <f>+'[2]Rep Wing'!EI102</f>
        <v/>
      </c>
      <c r="I643" s="587">
        <f>G643/H643</f>
        <v/>
      </c>
      <c r="L643" s="588">
        <f>+H643-D643</f>
        <v/>
      </c>
      <c r="N643" s="584">
        <f>+I643-E643</f>
        <v/>
      </c>
      <c r="P643" s="589">
        <f>Q643*R643</f>
        <v/>
      </c>
      <c r="Q643" s="75" t="n">
        <v>187</v>
      </c>
      <c r="R643" s="223" t="n">
        <v>37.19</v>
      </c>
      <c r="T643" s="590">
        <f>+G643-P643</f>
        <v/>
      </c>
      <c r="U643" s="588">
        <f>+H643-Q643</f>
        <v/>
      </c>
      <c r="V643" s="590">
        <f>+I643-R643</f>
        <v/>
      </c>
    </row>
    <row r="644">
      <c r="A644" s="69" t="n">
        <v>70500023</v>
      </c>
      <c r="B644" s="69" t="inlineStr">
        <is>
          <t>Buggies Member 18 H</t>
        </is>
      </c>
      <c r="C644" s="586" t="n">
        <v>1849.17</v>
      </c>
      <c r="D644" s="90" t="n">
        <v>105</v>
      </c>
      <c r="E644" s="140">
        <f>C644/D644</f>
        <v/>
      </c>
      <c r="G644" s="586">
        <f>+'[2]Rep Wing'!EJ103</f>
        <v/>
      </c>
      <c r="H644" s="90">
        <f>+'[2]Rep Wing'!EI103</f>
        <v/>
      </c>
      <c r="I644" s="587">
        <f>G644/H644</f>
        <v/>
      </c>
      <c r="L644" s="592">
        <f>+H644-D644</f>
        <v/>
      </c>
      <c r="N644" s="584">
        <f>+I644-E644</f>
        <v/>
      </c>
      <c r="P644" s="589">
        <f>Q644*R644</f>
        <v/>
      </c>
      <c r="Q644" s="75" t="n">
        <v>105</v>
      </c>
      <c r="R644" s="140" t="n">
        <v>17.6111428571429</v>
      </c>
      <c r="T644" s="591">
        <f>+G644-P644</f>
        <v/>
      </c>
      <c r="U644" s="592">
        <f>+H644-Q644</f>
        <v/>
      </c>
      <c r="V644" s="590">
        <f>+I644-R644</f>
        <v/>
      </c>
    </row>
    <row r="645">
      <c r="A645" s="69" t="n">
        <v>70500023</v>
      </c>
      <c r="B645" s="69" t="inlineStr">
        <is>
          <t>Buggy Other (9 holes, Society, Individual)</t>
        </is>
      </c>
      <c r="C645" s="586" t="n">
        <v>1580.15</v>
      </c>
      <c r="D645" s="90" t="n">
        <v>142</v>
      </c>
      <c r="E645" s="140">
        <f>C645/D645</f>
        <v/>
      </c>
      <c r="G645" s="586">
        <f>+'[2]Rep Wing'!EJ104+'[2]Rep Wing'!EJ105+'[2]Rep Wing'!EJ110</f>
        <v/>
      </c>
      <c r="H645" s="90">
        <f>+'[2]Rep Wing'!EI104+'[2]Rep Wing'!EI105+'[2]Rep Wing'!EI110</f>
        <v/>
      </c>
      <c r="I645" s="587">
        <f>G645/H645</f>
        <v/>
      </c>
      <c r="L645" s="588">
        <f>+H645-D645</f>
        <v/>
      </c>
      <c r="N645" s="584">
        <f>+I645-E645</f>
        <v/>
      </c>
      <c r="P645" s="589">
        <f>Q645*R645</f>
        <v/>
      </c>
      <c r="Q645" s="75" t="n">
        <v>142</v>
      </c>
      <c r="R645" s="140" t="n">
        <v>11.1278169014085</v>
      </c>
      <c r="T645" s="590">
        <f>+G645-P645</f>
        <v/>
      </c>
      <c r="U645" s="588">
        <f>+H645-Q645</f>
        <v/>
      </c>
      <c r="V645" s="591">
        <f>+I645-R645</f>
        <v/>
      </c>
    </row>
    <row r="646">
      <c r="A646" s="69" t="n">
        <v>70500023</v>
      </c>
      <c r="B646" s="69" t="inlineStr">
        <is>
          <t>Members Monthly Pass</t>
        </is>
      </c>
      <c r="C646" s="586" t="n">
        <v>132.23</v>
      </c>
      <c r="D646" s="90" t="n">
        <v>4</v>
      </c>
      <c r="E646" s="140">
        <f>C646/D646</f>
        <v/>
      </c>
      <c r="G646" s="586" t="n">
        <v>0</v>
      </c>
      <c r="H646" s="90" t="n">
        <v>0</v>
      </c>
      <c r="I646" s="587" t="n"/>
      <c r="N646" s="583" t="n"/>
      <c r="P646" s="589">
        <f>Q646*R646</f>
        <v/>
      </c>
      <c r="Q646" s="75" t="n">
        <v>4</v>
      </c>
      <c r="R646" s="140" t="n">
        <v>33.0575</v>
      </c>
      <c r="T646" s="590">
        <f>+G646-P646</f>
        <v/>
      </c>
      <c r="U646" s="588" t="n"/>
      <c r="V646" s="590" t="n"/>
    </row>
    <row r="647">
      <c r="A647" s="69" t="n"/>
      <c r="B647" s="69" t="n"/>
      <c r="C647" s="642">
        <f>SUM(C643:C646)</f>
        <v/>
      </c>
      <c r="D647" s="167">
        <f>SUM(D643:D646)</f>
        <v/>
      </c>
      <c r="E647" s="140" t="n"/>
      <c r="G647" s="602">
        <f>SUM(G643:G646)</f>
        <v/>
      </c>
      <c r="H647" s="81">
        <f>SUM(H643:H646)</f>
        <v/>
      </c>
      <c r="I647" s="587" t="n"/>
      <c r="K647" s="591" t="n"/>
      <c r="N647" s="583" t="n"/>
      <c r="P647" s="597">
        <f>SUM(P643:P646)</f>
        <v/>
      </c>
      <c r="Q647" s="116">
        <f>SUM(Q643:Q646)</f>
        <v/>
      </c>
      <c r="R647" s="140" t="n"/>
      <c r="T647" s="598">
        <f>SUM(T643:T646)</f>
        <v/>
      </c>
      <c r="U647" s="588" t="n"/>
      <c r="V647" s="591" t="n"/>
    </row>
    <row r="648">
      <c r="A648" s="69" t="n"/>
      <c r="B648" s="69" t="n"/>
      <c r="C648" s="586" t="n"/>
      <c r="D648" s="90" t="n"/>
      <c r="E648" s="140" t="n"/>
      <c r="G648" s="586" t="n"/>
      <c r="H648" s="90" t="n"/>
      <c r="I648" s="587" t="n"/>
      <c r="N648" s="583" t="n"/>
      <c r="P648" s="589" t="n"/>
      <c r="Q648" s="75" t="n"/>
      <c r="R648" s="75" t="n"/>
      <c r="U648" s="592" t="n"/>
    </row>
    <row r="649">
      <c r="A649" s="92" t="n">
        <v>70500015</v>
      </c>
      <c r="B649" s="69" t="inlineStr">
        <is>
          <t>Trolleys (Direct + Members)</t>
        </is>
      </c>
      <c r="C649" s="254" t="n">
        <v>2369.42</v>
      </c>
      <c r="D649" s="169" t="n">
        <v>294</v>
      </c>
      <c r="E649" s="140">
        <f>C649/D649</f>
        <v/>
      </c>
      <c r="G649" s="602">
        <f>+'[2]Rep Wing'!EJ153</f>
        <v/>
      </c>
      <c r="H649" s="81">
        <f>+'[2]Rep Wing'!EI153</f>
        <v/>
      </c>
      <c r="I649" s="587">
        <f>G649/H649</f>
        <v/>
      </c>
      <c r="L649" s="588">
        <f>+H649-D649</f>
        <v/>
      </c>
      <c r="N649" s="584">
        <f>+I649-E649</f>
        <v/>
      </c>
      <c r="P649" s="597">
        <f>Q649*R649</f>
        <v/>
      </c>
      <c r="Q649" s="116" t="n">
        <v>294</v>
      </c>
      <c r="R649" s="75" t="n">
        <v>8.06</v>
      </c>
      <c r="T649" s="604">
        <f>+G649-P649</f>
        <v/>
      </c>
      <c r="U649" s="592">
        <f>+H649-Q649</f>
        <v/>
      </c>
      <c r="V649" s="591">
        <f>+I649-R649</f>
        <v/>
      </c>
    </row>
    <row r="650">
      <c r="A650" s="92" t="n"/>
      <c r="B650" s="69" t="n"/>
      <c r="C650" s="75" t="n"/>
      <c r="D650" s="75" t="n"/>
      <c r="E650" s="75" t="n"/>
      <c r="G650" s="619" t="n"/>
      <c r="H650" s="75" t="n"/>
      <c r="I650" s="587" t="n"/>
      <c r="P650" s="75" t="n"/>
      <c r="Q650" s="75" t="n"/>
      <c r="R650" s="75" t="n"/>
      <c r="U650" s="592" t="n"/>
    </row>
    <row r="651">
      <c r="A651" s="92" t="n"/>
      <c r="B651" s="69" t="n"/>
      <c r="C651" s="75" t="n"/>
      <c r="D651" s="75" t="n"/>
      <c r="E651" s="75" t="n"/>
      <c r="G651" s="619" t="n"/>
      <c r="H651" s="75" t="n"/>
      <c r="I651" s="587" t="n"/>
      <c r="P651" s="75" t="n"/>
      <c r="Q651" s="75" t="n"/>
      <c r="R651" s="75" t="n"/>
      <c r="U651" s="592" t="n"/>
    </row>
    <row r="652">
      <c r="A652" s="92" t="n"/>
      <c r="B652" s="69" t="inlineStr">
        <is>
          <t>TOTAL - ACTUAL GF + BUGGIES</t>
        </is>
      </c>
      <c r="C652" s="640">
        <f>SUM(C641,C647,C632)</f>
        <v/>
      </c>
      <c r="D652" s="75" t="n"/>
      <c r="E652" s="75" t="n"/>
      <c r="G652" s="602">
        <f>SUM(G632,G641,G647)</f>
        <v/>
      </c>
      <c r="H652" s="94">
        <f>SUM(H647,H641,H632)</f>
        <v/>
      </c>
      <c r="I652" s="587">
        <f>+G652/H652</f>
        <v/>
      </c>
      <c r="P652" s="640">
        <f>SUM(P647,P641,P632)</f>
        <v/>
      </c>
      <c r="Q652" s="94">
        <f>SUM(Q647,Q641,Q632)</f>
        <v/>
      </c>
      <c r="R652" s="75" t="n"/>
      <c r="T652" s="598">
        <f>+G652-P652</f>
        <v/>
      </c>
      <c r="U652" s="592" t="n"/>
      <c r="V652" s="590" t="n"/>
    </row>
    <row r="653">
      <c r="A653" s="3" t="n"/>
      <c r="B653" s="69" t="n"/>
      <c r="C653" s="75" t="n"/>
      <c r="D653" s="75" t="n"/>
      <c r="E653" s="75" t="n"/>
      <c r="G653" s="586" t="n"/>
      <c r="H653" s="75" t="n"/>
      <c r="I653" s="122" t="n"/>
      <c r="P653" s="75" t="n"/>
      <c r="Q653" s="75" t="n"/>
      <c r="R653" s="75" t="n"/>
      <c r="T653" s="216" t="n"/>
      <c r="U653" s="592" t="n"/>
    </row>
    <row r="654" ht="15.15" customHeight="1" s="275">
      <c r="A654" s="3" t="n"/>
      <c r="B654" s="69" t="inlineStr">
        <is>
          <t>TOTAL</t>
        </is>
      </c>
      <c r="C654" s="255">
        <f>SUM(C649,C647,C638,C636,C628,C626,C624,C622,C615)</f>
        <v/>
      </c>
      <c r="D654" s="75" t="n"/>
      <c r="E654" s="75" t="n"/>
      <c r="G654" s="622">
        <f>SUM(G615,G622,G624,G626,G628,G636,G638,G647,G649)</f>
        <v/>
      </c>
      <c r="H654" s="75" t="n"/>
      <c r="I654" s="75" t="n"/>
      <c r="J654" s="584" t="n"/>
      <c r="K654" s="591" t="n"/>
      <c r="P654" s="640">
        <f>SUM(P615,P622,P624,P626,P628,P636,P638,P647,P649)</f>
        <v/>
      </c>
      <c r="Q654" s="75" t="n"/>
      <c r="R654" s="75" t="n"/>
      <c r="T654" s="645">
        <f>+G654-P654</f>
        <v/>
      </c>
      <c r="U654" s="592" t="n"/>
      <c r="V654" s="591" t="n"/>
    </row>
    <row r="655" ht="15.15" customHeight="1" s="275"/>
  </sheetData>
  <sheetProtection selectLockedCells="0" selectUnlockedCells="0" algorithmName="SHA-512" sheet="1" objects="1" insertRows="1" insertHyperlinks="1" autoFilter="1" scenarios="1" formatColumns="1" deleteColumns="1" insertColumns="1" pivotTables="1" deleteRows="1" formatCells="1" saltValue="L6BkjTaQ4mmYo5ca5jji+g==" formatRows="1" sort="1" spinCount="100000" hashValue="yS3ma2R3JPo+BnQRwq1p4Ic2mgKsR8928hj2h7CJRih7s/E5L2nOEIlbH4ZbdnNZu8FtwjmA/cBKIaCaeLrkCg=="/>
  <mergeCells count="108">
    <mergeCell ref="H171:H172"/>
    <mergeCell ref="P2:R2"/>
    <mergeCell ref="A226:B226"/>
    <mergeCell ref="L3:L4"/>
    <mergeCell ref="C282:E282"/>
    <mergeCell ref="H59:H60"/>
    <mergeCell ref="H444:H445"/>
    <mergeCell ref="A283:B283"/>
    <mergeCell ref="A388:B388"/>
    <mergeCell ref="A335:B335"/>
    <mergeCell ref="G443:I443"/>
    <mergeCell ref="D283:D284"/>
    <mergeCell ref="D554:D555"/>
    <mergeCell ref="C607:E607"/>
    <mergeCell ref="H388:H389"/>
    <mergeCell ref="L444:L445"/>
    <mergeCell ref="L500:L501"/>
    <mergeCell ref="D500:D501"/>
    <mergeCell ref="A553:B553"/>
    <mergeCell ref="Q388:Q389"/>
    <mergeCell ref="G2:I2"/>
    <mergeCell ref="G170:I170"/>
    <mergeCell ref="Q3:Q4"/>
    <mergeCell ref="Q444:Q445"/>
    <mergeCell ref="H335:H336"/>
    <mergeCell ref="P170:R170"/>
    <mergeCell ref="A59:B59"/>
    <mergeCell ref="H227:H228"/>
    <mergeCell ref="L283:L284"/>
    <mergeCell ref="A387:B387"/>
    <mergeCell ref="P443:R443"/>
    <mergeCell ref="C114:E114"/>
    <mergeCell ref="L335:L336"/>
    <mergeCell ref="L608:L609"/>
    <mergeCell ref="G499:I499"/>
    <mergeCell ref="A227:B227"/>
    <mergeCell ref="Q500:Q501"/>
    <mergeCell ref="C443:E443"/>
    <mergeCell ref="A444:B444"/>
    <mergeCell ref="D3:D4"/>
    <mergeCell ref="A282:B282"/>
    <mergeCell ref="L554:L555"/>
    <mergeCell ref="A443:B443"/>
    <mergeCell ref="C170:E170"/>
    <mergeCell ref="G226:I226"/>
    <mergeCell ref="G553:I553"/>
    <mergeCell ref="P334:R334"/>
    <mergeCell ref="A171:B171"/>
    <mergeCell ref="G387:I387"/>
    <mergeCell ref="A115:B115"/>
    <mergeCell ref="Q283:Q284"/>
    <mergeCell ref="Q115:Q116"/>
    <mergeCell ref="Q335:Q336"/>
    <mergeCell ref="D388:D389"/>
    <mergeCell ref="A608:B608"/>
    <mergeCell ref="P607:R607"/>
    <mergeCell ref="A334:B334"/>
    <mergeCell ref="P499:R499"/>
    <mergeCell ref="Q554:Q555"/>
    <mergeCell ref="C2:E2"/>
    <mergeCell ref="P387:R387"/>
    <mergeCell ref="G58:I58"/>
    <mergeCell ref="G334:I334"/>
    <mergeCell ref="A3:B3"/>
    <mergeCell ref="D335:D336"/>
    <mergeCell ref="H115:H116"/>
    <mergeCell ref="L171:L172"/>
    <mergeCell ref="P553:R553"/>
    <mergeCell ref="P226:R226"/>
    <mergeCell ref="D171:D172"/>
    <mergeCell ref="D227:D228"/>
    <mergeCell ref="A499:B499"/>
    <mergeCell ref="H283:H284"/>
    <mergeCell ref="H3:H4"/>
    <mergeCell ref="G282:I282"/>
    <mergeCell ref="L59:L60"/>
    <mergeCell ref="L115:L116"/>
    <mergeCell ref="C499:E499"/>
    <mergeCell ref="C387:E387"/>
    <mergeCell ref="G607:I607"/>
    <mergeCell ref="A170:B170"/>
    <mergeCell ref="Q227:Q228"/>
    <mergeCell ref="A500:B500"/>
    <mergeCell ref="H554:H555"/>
    <mergeCell ref="D444:D445"/>
    <mergeCell ref="C226:E226"/>
    <mergeCell ref="H500:H501"/>
    <mergeCell ref="P282:R282"/>
    <mergeCell ref="C553:E553"/>
    <mergeCell ref="Q608:Q609"/>
    <mergeCell ref="Q171:Q172"/>
    <mergeCell ref="G114:I114"/>
    <mergeCell ref="Q59:Q60"/>
    <mergeCell ref="A2:B2"/>
    <mergeCell ref="P58:R58"/>
    <mergeCell ref="L227:L228"/>
    <mergeCell ref="A607:B607"/>
    <mergeCell ref="D608:D609"/>
    <mergeCell ref="C58:E58"/>
    <mergeCell ref="P114:R114"/>
    <mergeCell ref="C334:E334"/>
    <mergeCell ref="A554:B554"/>
    <mergeCell ref="H608:H609"/>
    <mergeCell ref="L388:L389"/>
    <mergeCell ref="A58:B58"/>
    <mergeCell ref="A114:B114"/>
    <mergeCell ref="D59:D60"/>
    <mergeCell ref="D115:D116"/>
  </mergeCells>
  <pageMargins left="0.7" right="0.7" top="0.75" bottom="0.75" header="0.3" footer="0.3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223"/>
  <sheetViews>
    <sheetView workbookViewId="0">
      <pane xSplit="4" ySplit="1" topLeftCell="E2" activePane="bottomRight" state="frozen"/>
      <selection activeCell="A1" sqref="A1"/>
      <selection pane="topRight" activeCell="A1" sqref="A1"/>
      <selection pane="bottomLeft" activeCell="A1" sqref="A1"/>
      <selection pane="bottomRight" activeCell="E2" sqref="E2"/>
    </sheetView>
  </sheetViews>
  <sheetFormatPr baseColWidth="8" defaultColWidth="11" defaultRowHeight="15.6"/>
  <cols>
    <col width="26.5" customWidth="1" style="275" min="2" max="2"/>
    <col width="43.5" customWidth="1" style="275" min="3" max="3"/>
    <col width="54" customWidth="1" style="275" min="4" max="4"/>
    <col width="2.66666666666667" customWidth="1" style="275" min="5" max="5"/>
    <col width="13.1666666666667" customWidth="1" style="275" min="6" max="6"/>
    <col width="13" customWidth="1" style="275" min="7" max="7"/>
    <col width="12.6666666666667" customWidth="1" style="275" min="8" max="8"/>
  </cols>
  <sheetData>
    <row r="1">
      <c r="A1" s="31" t="inlineStr">
        <is>
          <t>P&amp;L</t>
        </is>
      </c>
      <c r="B1" s="31" t="inlineStr">
        <is>
          <t>Family</t>
        </is>
      </c>
      <c r="C1" s="31" t="inlineStr">
        <is>
          <t>Subfamily</t>
        </is>
      </c>
      <c r="D1" s="31" t="inlineStr">
        <is>
          <t>DetalleSubcuenta</t>
        </is>
      </c>
      <c r="E1" s="31" t="n"/>
      <c r="F1" s="31" t="inlineStr">
        <is>
          <t>Y-1</t>
        </is>
      </c>
      <c r="G1" s="31" t="inlineStr">
        <is>
          <t>Budg</t>
        </is>
      </c>
      <c r="H1" s="31" t="inlineStr">
        <is>
          <t>Actual</t>
        </is>
      </c>
      <c r="I1" s="31" t="inlineStr">
        <is>
          <t>Dif. Y-1</t>
        </is>
      </c>
      <c r="J1" s="31" t="inlineStr">
        <is>
          <t>Var %</t>
        </is>
      </c>
      <c r="K1" s="31" t="inlineStr">
        <is>
          <t>Dif. Budget</t>
        </is>
      </c>
      <c r="L1" s="31" t="inlineStr">
        <is>
          <t>Dev %</t>
        </is>
      </c>
    </row>
    <row r="2"/>
    <row r="3">
      <c r="A3" s="47" t="inlineStr">
        <is>
          <t>Total Income</t>
        </is>
      </c>
      <c r="B3" s="696" t="inlineStr">
        <is>
          <t>Total</t>
        </is>
      </c>
      <c r="D3" s="49" t="n"/>
      <c r="F3" s="697" t="n">
        <v>2788441.97</v>
      </c>
      <c r="G3" s="697" t="n">
        <v>2835653.14930068</v>
      </c>
      <c r="H3" s="697" t="n">
        <v>2817505.31</v>
      </c>
      <c r="I3" s="697" t="n">
        <v>29063.3400000008</v>
      </c>
      <c r="J3" s="698" t="n">
        <v>0.0104227881780157</v>
      </c>
      <c r="K3" s="697" t="n">
        <v>-18147.839300679</v>
      </c>
      <c r="L3" s="698" t="n">
        <v>-0.00639987979670737</v>
      </c>
    </row>
    <row r="4">
      <c r="B4" s="47" t="inlineStr">
        <is>
          <t>Member Contribution</t>
        </is>
      </c>
      <c r="C4" s="696" t="inlineStr">
        <is>
          <t>Total</t>
        </is>
      </c>
      <c r="D4" s="49" t="n"/>
      <c r="F4" s="697" t="n">
        <v>1071455.69</v>
      </c>
      <c r="G4" s="697" t="n">
        <v>1080905</v>
      </c>
      <c r="H4" s="697" t="n">
        <v>948218.15</v>
      </c>
      <c r="I4" s="697" t="n">
        <v>-123237.54</v>
      </c>
      <c r="J4" s="698" t="n">
        <v>-0.115018792797675</v>
      </c>
      <c r="K4" s="697" t="n">
        <v>-132686.85</v>
      </c>
      <c r="L4" s="698" t="n">
        <v>-0.122755330024378</v>
      </c>
    </row>
    <row r="5">
      <c r="C5" s="47" t="inlineStr">
        <is>
          <t>Buggie fees members</t>
        </is>
      </c>
      <c r="D5" s="51" t="inlineStr">
        <is>
          <t>Total</t>
        </is>
      </c>
      <c r="E5" s="52" t="n"/>
      <c r="F5" s="697" t="n">
        <v>20484.46</v>
      </c>
      <c r="G5" s="697" t="n">
        <v>17000</v>
      </c>
      <c r="H5" s="697" t="n">
        <v>21466.89</v>
      </c>
      <c r="I5" s="697" t="n">
        <v>982.4299999999999</v>
      </c>
      <c r="J5" s="698" t="n">
        <v>0.0479597704796709</v>
      </c>
      <c r="K5" s="697" t="n">
        <v>4466.89</v>
      </c>
      <c r="L5" s="698" t="n">
        <v>0.262758235294118</v>
      </c>
    </row>
    <row r="6">
      <c r="D6" s="49" t="inlineStr">
        <is>
          <t>70500024-ANNUAL BUGGY FEE</t>
        </is>
      </c>
      <c r="F6" s="699" t="n">
        <v>10230.32</v>
      </c>
      <c r="G6" s="699" t="n">
        <v>8490.11592202089</v>
      </c>
      <c r="H6" s="699" t="n">
        <v>9509.530000000001</v>
      </c>
      <c r="I6" s="699" t="n">
        <v>-720.790000000001</v>
      </c>
      <c r="J6" s="700" t="n">
        <v>-0.0704562516128529</v>
      </c>
      <c r="K6" s="699" t="n">
        <v>1019.41407797911</v>
      </c>
      <c r="L6" s="700" t="n">
        <v>0.12007069012274</v>
      </c>
    </row>
    <row r="7">
      <c r="D7" s="49" t="inlineStr">
        <is>
          <t>70500025-PARKING BUGGIES PRIVADOS</t>
        </is>
      </c>
      <c r="F7" s="699" t="n">
        <v>10254.14</v>
      </c>
      <c r="G7" s="699" t="n">
        <v>8509.88407797911</v>
      </c>
      <c r="H7" s="699" t="n">
        <v>9701.16</v>
      </c>
      <c r="I7" s="699" t="n">
        <v>-552.979999999998</v>
      </c>
      <c r="J7" s="700" t="n">
        <v>-0.0539274868492139</v>
      </c>
      <c r="K7" s="699" t="n">
        <v>1191.27592202089</v>
      </c>
      <c r="L7" s="700" t="n">
        <v>0.139987326631574</v>
      </c>
    </row>
    <row r="8">
      <c r="D8" s="49" t="inlineStr">
        <is>
          <t>70500031-COCHE PROPIO SOCIO</t>
        </is>
      </c>
      <c r="F8" s="699" t="n">
        <v>0</v>
      </c>
      <c r="G8" s="699" t="n">
        <v>0</v>
      </c>
      <c r="H8" s="699" t="n">
        <v>2256.2</v>
      </c>
      <c r="I8" s="699" t="n">
        <v>2256.2</v>
      </c>
      <c r="J8" s="700" t="n"/>
      <c r="K8" s="699" t="n">
        <v>2256.2</v>
      </c>
      <c r="L8" s="700" t="n"/>
    </row>
    <row r="9">
      <c r="C9" s="47" t="inlineStr">
        <is>
          <t>Entrance fees</t>
        </is>
      </c>
      <c r="D9" s="51" t="inlineStr">
        <is>
          <t>Total</t>
        </is>
      </c>
      <c r="E9" s="52" t="n"/>
      <c r="F9" s="697" t="n">
        <v>252066.07</v>
      </c>
      <c r="G9" s="697" t="n">
        <v>226000</v>
      </c>
      <c r="H9" s="697" t="n">
        <v>131404.95</v>
      </c>
      <c r="I9" s="697" t="n">
        <v>-120661.12</v>
      </c>
      <c r="J9" s="698" t="n">
        <v>-0.47868846449663</v>
      </c>
      <c r="K9" s="697" t="n">
        <v>-94595.05</v>
      </c>
      <c r="L9" s="698" t="n">
        <v>-0.418562168141593</v>
      </c>
    </row>
    <row r="10">
      <c r="D10" s="49" t="inlineStr">
        <is>
          <t>70500005-CUOTAS ADMISION</t>
        </is>
      </c>
      <c r="F10" s="699" t="n">
        <v>252066.07</v>
      </c>
      <c r="G10" s="699" t="n">
        <v>226000</v>
      </c>
      <c r="H10" s="699" t="n">
        <v>131404.95</v>
      </c>
      <c r="I10" s="699" t="n">
        <v>-120661.12</v>
      </c>
      <c r="J10" s="700" t="n">
        <v>-0.47868846449663</v>
      </c>
      <c r="K10" s="699" t="n">
        <v>-94595.05</v>
      </c>
      <c r="L10" s="700" t="n">
        <v>-0.418562168141593</v>
      </c>
    </row>
    <row r="11">
      <c r="C11" s="47" t="inlineStr">
        <is>
          <t>Lockers</t>
        </is>
      </c>
      <c r="D11" s="51" t="inlineStr">
        <is>
          <t>Total</t>
        </is>
      </c>
      <c r="E11" s="52" t="n"/>
      <c r="F11" s="697" t="n">
        <v>20463.9</v>
      </c>
      <c r="G11" s="697" t="n">
        <v>19300</v>
      </c>
      <c r="H11" s="697" t="n">
        <v>21843.5</v>
      </c>
      <c r="I11" s="697" t="n">
        <v>1379.6</v>
      </c>
      <c r="J11" s="698" t="n">
        <v>0.0674162793993324</v>
      </c>
      <c r="K11" s="697" t="n">
        <v>2543.5</v>
      </c>
      <c r="L11" s="698" t="n">
        <v>0.13178756476684</v>
      </c>
    </row>
    <row r="12">
      <c r="D12" s="49" t="inlineStr">
        <is>
          <t>70500029-ALQUILER LOCKERS</t>
        </is>
      </c>
      <c r="F12" s="699" t="n">
        <v>6863.26</v>
      </c>
      <c r="G12" s="699" t="n">
        <v>6472.90682616705</v>
      </c>
      <c r="H12" s="699" t="n">
        <v>7399.84</v>
      </c>
      <c r="I12" s="699" t="n">
        <v>536.58</v>
      </c>
      <c r="J12" s="700" t="n">
        <v>0.0781815055818955</v>
      </c>
      <c r="K12" s="699" t="n">
        <v>926.933173832947</v>
      </c>
      <c r="L12" s="700" t="n">
        <v>0.143201995444423</v>
      </c>
    </row>
    <row r="13">
      <c r="D13" s="49" t="inlineStr">
        <is>
          <t>70500032-LOCKERS WITH ELECTRIC POINT</t>
        </is>
      </c>
      <c r="F13" s="699" t="n">
        <v>13600.64</v>
      </c>
      <c r="G13" s="699" t="n">
        <v>12827.0931738329</v>
      </c>
      <c r="H13" s="699" t="n">
        <v>14443.66</v>
      </c>
      <c r="I13" s="699" t="n">
        <v>843.019999999999</v>
      </c>
      <c r="J13" s="700" t="n">
        <v>0.0619838478189261</v>
      </c>
      <c r="K13" s="699" t="n">
        <v>1616.56682616705</v>
      </c>
      <c r="L13" s="700" t="n">
        <v>0.126027526600089</v>
      </c>
    </row>
    <row r="14">
      <c r="C14" s="47" t="inlineStr">
        <is>
          <t>Members fees</t>
        </is>
      </c>
      <c r="D14" s="51" t="inlineStr">
        <is>
          <t>Total</t>
        </is>
      </c>
      <c r="E14" s="52" t="n"/>
      <c r="F14" s="697" t="n">
        <v>778441.26</v>
      </c>
      <c r="G14" s="697" t="n">
        <v>818605</v>
      </c>
      <c r="H14" s="697" t="n">
        <v>773502.8100000001</v>
      </c>
      <c r="I14" s="697" t="n">
        <v>-4938.44999999995</v>
      </c>
      <c r="J14" s="698" t="n">
        <v>-0.00634402395371483</v>
      </c>
      <c r="K14" s="697" t="n">
        <v>-45102.1899999999</v>
      </c>
      <c r="L14" s="698" t="n">
        <v>-0.0550964018055105</v>
      </c>
    </row>
    <row r="15">
      <c r="D15" s="49" t="inlineStr">
        <is>
          <t>70500000-CUOTAS SOCIAS FULL</t>
        </is>
      </c>
      <c r="F15" s="699" t="n">
        <v>577195.24</v>
      </c>
      <c r="G15" s="699" t="n">
        <v>606975.675261869</v>
      </c>
      <c r="H15" s="699" t="n">
        <v>583399.61</v>
      </c>
      <c r="I15" s="699" t="n">
        <v>6204.37000000011</v>
      </c>
      <c r="J15" s="700" t="n">
        <v>0.0107491704193543</v>
      </c>
      <c r="K15" s="699" t="n">
        <v>-23576.0652618688</v>
      </c>
      <c r="L15" s="700" t="n">
        <v>-0.0388418617462673</v>
      </c>
    </row>
    <row r="16">
      <c r="D16" s="49" t="inlineStr">
        <is>
          <t>70500001-CUOTAS SOCIOS O/SEAS</t>
        </is>
      </c>
      <c r="F16" s="699" t="n">
        <v>154415.3</v>
      </c>
      <c r="G16" s="699" t="n">
        <v>162382.369938228</v>
      </c>
      <c r="H16" s="699" t="n">
        <v>172239.34</v>
      </c>
      <c r="I16" s="699" t="n">
        <v>17824.04</v>
      </c>
      <c r="J16" s="700" t="n">
        <v>0.115429235315412</v>
      </c>
      <c r="K16" s="699" t="n">
        <v>9856.970061772419</v>
      </c>
      <c r="L16" s="700" t="n">
        <v>0.060702218261269</v>
      </c>
    </row>
    <row r="17">
      <c r="D17" s="49" t="inlineStr">
        <is>
          <t>70500004-CUOTAS JUNIOR</t>
        </is>
      </c>
      <c r="F17" s="699" t="n">
        <v>1214.88</v>
      </c>
      <c r="G17" s="699" t="n">
        <v>1277.5618322184</v>
      </c>
      <c r="H17" s="699" t="n">
        <v>829.74</v>
      </c>
      <c r="I17" s="699" t="n">
        <v>-385.14</v>
      </c>
      <c r="J17" s="700" t="n">
        <v>-0.317018964836033</v>
      </c>
      <c r="K17" s="699" t="n">
        <v>-447.8218322184</v>
      </c>
      <c r="L17" s="700" t="n">
        <v>-0.3505284996193</v>
      </c>
    </row>
    <row r="18">
      <c r="D18" s="49" t="inlineStr">
        <is>
          <t>70500053-LIMITED INTRODUCTORY</t>
        </is>
      </c>
      <c r="F18" s="699" t="n">
        <v>19843.07</v>
      </c>
      <c r="G18" s="699" t="n">
        <v>20866.8748074196</v>
      </c>
      <c r="H18" s="699" t="n">
        <v>1033.06</v>
      </c>
      <c r="I18" s="699" t="n">
        <v>-18810.01</v>
      </c>
      <c r="J18" s="700" t="n">
        <v>-0.947938499435823</v>
      </c>
      <c r="K18" s="699" t="n">
        <v>-19833.8148074196</v>
      </c>
      <c r="L18" s="700" t="n">
        <v>-0.950492826092354</v>
      </c>
    </row>
    <row r="19">
      <c r="D19" s="49" t="inlineStr">
        <is>
          <t>70500054-UNLIMITED INTRODUCTORY</t>
        </is>
      </c>
      <c r="F19" s="699" t="n">
        <v>16363.66</v>
      </c>
      <c r="G19" s="699" t="n">
        <v>17207.9443660271</v>
      </c>
      <c r="H19" s="699" t="n">
        <v>3719.01</v>
      </c>
      <c r="I19" s="699" t="n">
        <v>-12644.65</v>
      </c>
      <c r="J19" s="700" t="n">
        <v>-0.772727494949174</v>
      </c>
      <c r="K19" s="699" t="n">
        <v>-13488.9343660271</v>
      </c>
      <c r="L19" s="700" t="n">
        <v>-0.783878311035088</v>
      </c>
    </row>
    <row r="20">
      <c r="D20" s="49" t="inlineStr">
        <is>
          <t>70500056-ANNUAL MEMBERSHIP JUNIOR</t>
        </is>
      </c>
      <c r="F20" s="699" t="n">
        <v>1115.7</v>
      </c>
      <c r="G20" s="699" t="n">
        <v>1173.26463206742</v>
      </c>
      <c r="H20" s="699" t="n">
        <v>454.55</v>
      </c>
      <c r="I20" s="699" t="n">
        <v>-661.15</v>
      </c>
      <c r="J20" s="700" t="n">
        <v>-0.592587613157659</v>
      </c>
      <c r="K20" s="699" t="n">
        <v>-718.714632067421</v>
      </c>
      <c r="L20" s="700" t="n">
        <v>-0.612576747328492</v>
      </c>
    </row>
    <row r="21">
      <c r="D21" s="49" t="inlineStr">
        <is>
          <t>70500060-INACTIVE FEE</t>
        </is>
      </c>
      <c r="F21" s="699" t="n">
        <v>1611.55</v>
      </c>
      <c r="G21" s="699" t="n">
        <v>1694.69805306826</v>
      </c>
      <c r="H21" s="699" t="n">
        <v>1718.77</v>
      </c>
      <c r="I21" s="699" t="n">
        <v>107.22</v>
      </c>
      <c r="J21" s="700" t="n">
        <v>0.06653222053302719</v>
      </c>
      <c r="K21" s="699" t="n">
        <v>24.0719469317444</v>
      </c>
      <c r="L21" s="700" t="n">
        <v>0.0142042689481835</v>
      </c>
    </row>
    <row r="22">
      <c r="D22" s="49" t="inlineStr">
        <is>
          <t>70500061-SANATTICAL FEE</t>
        </is>
      </c>
      <c r="F22" s="699" t="n">
        <v>483.48</v>
      </c>
      <c r="G22" s="699" t="n">
        <v>508.425189846694</v>
      </c>
      <c r="H22" s="699" t="n">
        <v>1652.9</v>
      </c>
      <c r="I22" s="699" t="n">
        <v>1169.42</v>
      </c>
      <c r="J22" s="700" t="n">
        <v>2.41875568792918</v>
      </c>
      <c r="K22" s="699" t="n">
        <v>1144.47481015331</v>
      </c>
      <c r="L22" s="700" t="n">
        <v>2.2510190938777</v>
      </c>
    </row>
    <row r="23">
      <c r="D23" s="49" t="inlineStr">
        <is>
          <t>70500064-SOCIAL MEMBERSHIP</t>
        </is>
      </c>
      <c r="F23" s="699" t="n">
        <v>6198.38</v>
      </c>
      <c r="G23" s="699" t="n">
        <v>6518.18591925613</v>
      </c>
      <c r="H23" s="699" t="n">
        <v>8455.83</v>
      </c>
      <c r="I23" s="699" t="n">
        <v>2257.45</v>
      </c>
      <c r="J23" s="700" t="n">
        <v>0.36420000064533</v>
      </c>
      <c r="K23" s="699" t="n">
        <v>1937.64408074387</v>
      </c>
      <c r="L23" s="700" t="n">
        <v>0.297267384629157</v>
      </c>
    </row>
    <row r="24">
      <c r="B24" s="47" t="inlineStr">
        <is>
          <t>Visitor Contribution</t>
        </is>
      </c>
      <c r="C24" s="696" t="inlineStr">
        <is>
          <t>Total</t>
        </is>
      </c>
      <c r="D24" s="49" t="n"/>
      <c r="F24" s="697" t="n">
        <v>1612931.02</v>
      </c>
      <c r="G24" s="697" t="n">
        <v>1646959.14930068</v>
      </c>
      <c r="H24" s="697" t="n">
        <v>1749365.89</v>
      </c>
      <c r="I24" s="697" t="n">
        <v>136434.87</v>
      </c>
      <c r="J24" s="698" t="n">
        <v>0.0845881617429616</v>
      </c>
      <c r="K24" s="697" t="n">
        <v>102406.74069932</v>
      </c>
      <c r="L24" s="698" t="n">
        <v>0.0621792840112662</v>
      </c>
    </row>
    <row r="25">
      <c r="C25" s="47" t="inlineStr">
        <is>
          <t>Buggies</t>
        </is>
      </c>
      <c r="D25" s="51" t="inlineStr">
        <is>
          <t>Total</t>
        </is>
      </c>
      <c r="E25" s="52" t="n"/>
      <c r="F25" s="697" t="n">
        <v>169388.38</v>
      </c>
      <c r="G25" s="697" t="n">
        <v>226749.798531253</v>
      </c>
      <c r="H25" s="697" t="n">
        <v>201522.24</v>
      </c>
      <c r="I25" s="697" t="n">
        <v>32133.86</v>
      </c>
      <c r="J25" s="698" t="n">
        <v>0.189705220629656</v>
      </c>
      <c r="K25" s="697" t="n">
        <v>-25227.5585312532</v>
      </c>
      <c r="L25" s="698" t="n">
        <v>-0.111257247832906</v>
      </c>
    </row>
    <row r="26">
      <c r="D26" s="49" t="inlineStr">
        <is>
          <t>70500023-ALQUILER DE BUGGIES 18 HOYOS</t>
        </is>
      </c>
      <c r="F26" s="699" t="n">
        <v>169388.38</v>
      </c>
      <c r="G26" s="699" t="n">
        <v>226749.798531253</v>
      </c>
      <c r="H26" s="699" t="n">
        <v>201522.24</v>
      </c>
      <c r="I26" s="699" t="n">
        <v>32133.86</v>
      </c>
      <c r="J26" s="700" t="n">
        <v>0.189705220629656</v>
      </c>
      <c r="K26" s="699" t="n">
        <v>-25227.5585312532</v>
      </c>
      <c r="L26" s="700" t="n">
        <v>-0.111257247832906</v>
      </c>
    </row>
    <row r="27">
      <c r="C27" s="47" t="inlineStr">
        <is>
          <t>Confed fees</t>
        </is>
      </c>
      <c r="D27" s="51" t="inlineStr">
        <is>
          <t>Total</t>
        </is>
      </c>
      <c r="E27" s="52" t="n"/>
      <c r="F27" s="697" t="n">
        <v>-1409.14</v>
      </c>
      <c r="G27" s="697" t="n">
        <v>0</v>
      </c>
      <c r="H27" s="697" t="n">
        <v>-1620</v>
      </c>
      <c r="I27" s="697" t="n">
        <v>-210.86</v>
      </c>
      <c r="J27" s="698" t="n">
        <v>0.149637367472359</v>
      </c>
      <c r="K27" s="697" t="n">
        <v>-1620</v>
      </c>
      <c r="L27" s="698" t="n"/>
    </row>
    <row r="28">
      <c r="D28" s="49" t="inlineStr">
        <is>
          <t>62900016-LICENCIAS FED.ANDALUZA DE GOLF</t>
        </is>
      </c>
      <c r="F28" s="699" t="n">
        <v>-1620</v>
      </c>
      <c r="G28" s="699" t="n">
        <v>0</v>
      </c>
      <c r="H28" s="699" t="n">
        <v>-1620</v>
      </c>
      <c r="I28" s="699" t="n">
        <v>0</v>
      </c>
      <c r="J28" s="700" t="n">
        <v>0</v>
      </c>
      <c r="K28" s="699" t="n">
        <v>-1620</v>
      </c>
      <c r="L28" s="700" t="n"/>
    </row>
    <row r="29">
      <c r="D29" s="49" t="inlineStr">
        <is>
          <t>70500026-COMISION FEDERACION ANDALUZ</t>
        </is>
      </c>
      <c r="F29" s="699" t="n">
        <v>210.86</v>
      </c>
      <c r="G29" s="699" t="n">
        <v>0</v>
      </c>
      <c r="H29" s="699" t="n"/>
      <c r="I29" s="699" t="n">
        <v>-210.86</v>
      </c>
      <c r="J29" s="700" t="n">
        <v>-1</v>
      </c>
      <c r="K29" s="699" t="n">
        <v>0</v>
      </c>
      <c r="L29" s="700" t="n"/>
    </row>
    <row r="30">
      <c r="C30" s="47" t="inlineStr">
        <is>
          <t>Green fees</t>
        </is>
      </c>
      <c r="D30" s="51" t="inlineStr">
        <is>
          <t>Total</t>
        </is>
      </c>
      <c r="E30" s="52" t="n"/>
      <c r="F30" s="697" t="n">
        <v>1418072.02</v>
      </c>
      <c r="G30" s="697" t="n">
        <v>1394016.39301848</v>
      </c>
      <c r="H30" s="697" t="n">
        <v>1502611.53</v>
      </c>
      <c r="I30" s="697" t="n">
        <v>84539.50999999999</v>
      </c>
      <c r="J30" s="698" t="n">
        <v>0.0596158085116158</v>
      </c>
      <c r="K30" s="697" t="n">
        <v>108595.136981519</v>
      </c>
      <c r="L30" s="698" t="n">
        <v>0.0779009038382804</v>
      </c>
    </row>
    <row r="31">
      <c r="D31" s="49" t="inlineStr">
        <is>
          <t>70500007-GREEN FEE FULL MEMBER</t>
        </is>
      </c>
      <c r="F31" s="699" t="n">
        <v>170367.35</v>
      </c>
      <c r="G31" s="699" t="n">
        <v>167477.303963107</v>
      </c>
      <c r="H31" s="699" t="n">
        <v>174106.04</v>
      </c>
      <c r="I31" s="699" t="n">
        <v>3738.69000000003</v>
      </c>
      <c r="J31" s="700" t="n">
        <v>0.0219448738270568</v>
      </c>
      <c r="K31" s="699" t="n">
        <v>6628.7360368931</v>
      </c>
      <c r="L31" s="700" t="n">
        <v>0.0395799065308176</v>
      </c>
    </row>
    <row r="32">
      <c r="D32" s="49" t="inlineStr">
        <is>
          <t>70500008-GREEN FEE 18 HOYOS</t>
        </is>
      </c>
      <c r="F32" s="699" t="n">
        <v>479508.82</v>
      </c>
      <c r="G32" s="699" t="n">
        <v>471374.617261645</v>
      </c>
      <c r="H32" s="699" t="n">
        <v>572524.38</v>
      </c>
      <c r="I32" s="699" t="n">
        <v>93015.5600000001</v>
      </c>
      <c r="J32" s="700" t="n">
        <v>0.193980915721217</v>
      </c>
      <c r="K32" s="699" t="n">
        <v>101149.762738355</v>
      </c>
      <c r="L32" s="700" t="n">
        <v>0.214584661613652</v>
      </c>
    </row>
    <row r="33">
      <c r="D33" s="49" t="inlineStr">
        <is>
          <t>70500009-GREEN FEE 9 HOLES</t>
        </is>
      </c>
      <c r="F33" s="699" t="n">
        <v>64047.52</v>
      </c>
      <c r="G33" s="699" t="n">
        <v>62961.0425655102</v>
      </c>
      <c r="H33" s="699" t="n">
        <v>72138.53</v>
      </c>
      <c r="I33" s="699" t="n">
        <v>8091.01</v>
      </c>
      <c r="J33" s="700" t="n">
        <v>0.126328232537341</v>
      </c>
      <c r="K33" s="699" t="n">
        <v>9177.487434489811</v>
      </c>
      <c r="L33" s="700" t="n">
        <v>0.145764540428961</v>
      </c>
    </row>
    <row r="34">
      <c r="D34" s="49" t="inlineStr">
        <is>
          <t>70500010-GREEN FEE WIMPEY VOUCHER</t>
        </is>
      </c>
      <c r="F34" s="699" t="n">
        <v>29421.49</v>
      </c>
      <c r="G34" s="699" t="n">
        <v>28922.3951876783</v>
      </c>
      <c r="H34" s="699" t="n">
        <v>25454.54</v>
      </c>
      <c r="I34" s="699" t="n">
        <v>-3966.95</v>
      </c>
      <c r="J34" s="700" t="n">
        <v>-0.134831716544607</v>
      </c>
      <c r="K34" s="699" t="n">
        <v>-3467.85518767834</v>
      </c>
      <c r="L34" s="700" t="n">
        <v>-0.119902074678647</v>
      </c>
    </row>
    <row r="35">
      <c r="D35" s="49" t="inlineStr">
        <is>
          <t>70500011-GREEN FEE TOUR OPERATOR</t>
        </is>
      </c>
      <c r="F35" s="699" t="n">
        <v>647408.66</v>
      </c>
      <c r="G35" s="699" t="n">
        <v>636426.269112995</v>
      </c>
      <c r="H35" s="699" t="n">
        <v>620818.61</v>
      </c>
      <c r="I35" s="699" t="n">
        <v>-26590.0499999999</v>
      </c>
      <c r="J35" s="700" t="n">
        <v>-0.0410715080641645</v>
      </c>
      <c r="K35" s="699" t="n">
        <v>-15607.6591129948</v>
      </c>
      <c r="L35" s="700" t="n">
        <v>-0.0245239077493574</v>
      </c>
    </row>
    <row r="36">
      <c r="D36" s="49" t="inlineStr">
        <is>
          <t>70500036-TEMPORARY MEMBERSHIPS</t>
        </is>
      </c>
      <c r="F36" s="699" t="n">
        <v>27318.18</v>
      </c>
      <c r="G36" s="699" t="n">
        <v>26854.7649275455</v>
      </c>
      <c r="H36" s="699" t="n">
        <v>37569.43</v>
      </c>
      <c r="I36" s="699" t="n">
        <v>10251.25</v>
      </c>
      <c r="J36" s="700" t="n">
        <v>0.375253768735692</v>
      </c>
      <c r="K36" s="699" t="n">
        <v>10714.6650724545</v>
      </c>
      <c r="L36" s="700" t="n">
        <v>0.398985621410681</v>
      </c>
    </row>
    <row r="37">
      <c r="C37" s="47" t="inlineStr">
        <is>
          <t>Trollies</t>
        </is>
      </c>
      <c r="D37" s="51" t="inlineStr">
        <is>
          <t>Total</t>
        </is>
      </c>
      <c r="E37" s="52" t="n"/>
      <c r="F37" s="697" t="n">
        <v>26879.76</v>
      </c>
      <c r="G37" s="697" t="n">
        <v>26192.9577509455</v>
      </c>
      <c r="H37" s="697" t="n">
        <v>46852.12</v>
      </c>
      <c r="I37" s="697" t="n">
        <v>19972.36</v>
      </c>
      <c r="J37" s="698" t="n">
        <v>0.743025979398625</v>
      </c>
      <c r="K37" s="697" t="n">
        <v>20659.1622490545</v>
      </c>
      <c r="L37" s="698" t="n">
        <v>0.788729644261303</v>
      </c>
    </row>
    <row r="38">
      <c r="D38" s="49" t="inlineStr">
        <is>
          <t>70500015-ALQUILER DE CARRITOS</t>
        </is>
      </c>
      <c r="F38" s="699" t="n">
        <v>26879.76</v>
      </c>
      <c r="G38" s="699" t="n">
        <v>26192.9577509455</v>
      </c>
      <c r="H38" s="699" t="n">
        <v>25775.67</v>
      </c>
      <c r="I38" s="699" t="n">
        <v>-1104.09</v>
      </c>
      <c r="J38" s="700" t="n">
        <v>-0.0410751435280672</v>
      </c>
      <c r="K38" s="699" t="n">
        <v>-417.287750945456</v>
      </c>
      <c r="L38" s="700" t="n">
        <v>-0.0159312955380304</v>
      </c>
    </row>
    <row r="39">
      <c r="D39" s="49" t="inlineStr">
        <is>
          <t>70500035-CARRITO ELECTRICO</t>
        </is>
      </c>
      <c r="F39" s="699" t="n">
        <v>0</v>
      </c>
      <c r="G39" s="699" t="n">
        <v>0</v>
      </c>
      <c r="H39" s="699" t="n">
        <v>21076.45</v>
      </c>
      <c r="I39" s="699" t="n">
        <v>21076.45</v>
      </c>
      <c r="J39" s="700" t="n"/>
      <c r="K39" s="699" t="n">
        <v>21076.45</v>
      </c>
      <c r="L39" s="700" t="n"/>
    </row>
    <row r="40">
      <c r="B40" s="47" t="inlineStr">
        <is>
          <t>Mini Businesses</t>
        </is>
      </c>
      <c r="C40" s="696" t="inlineStr">
        <is>
          <t>Total</t>
        </is>
      </c>
      <c r="D40" s="49" t="n"/>
      <c r="F40" s="697" t="n">
        <v>102889.53</v>
      </c>
      <c r="G40" s="697" t="n">
        <v>107069</v>
      </c>
      <c r="H40" s="697" t="n">
        <v>113907.7</v>
      </c>
      <c r="I40" s="697" t="n">
        <v>11018.17</v>
      </c>
      <c r="J40" s="698" t="n">
        <v>0.107087378084048</v>
      </c>
      <c r="K40" s="697" t="n">
        <v>6838.70000000001</v>
      </c>
      <c r="L40" s="698" t="n">
        <v>0.06387189569343101</v>
      </c>
    </row>
    <row r="41">
      <c r="C41" s="47" t="inlineStr">
        <is>
          <t>Advertising on course</t>
        </is>
      </c>
      <c r="D41" s="51" t="inlineStr">
        <is>
          <t>Total</t>
        </is>
      </c>
      <c r="E41" s="52" t="n"/>
      <c r="F41" s="697" t="n">
        <v>6430.16</v>
      </c>
      <c r="G41" s="697" t="n">
        <v>7200</v>
      </c>
      <c r="H41" s="697" t="n">
        <v>7613.82</v>
      </c>
      <c r="I41" s="697" t="n">
        <v>1183.66</v>
      </c>
      <c r="J41" s="698" t="n">
        <v>0.184079400823619</v>
      </c>
      <c r="K41" s="697" t="n">
        <v>413.82</v>
      </c>
      <c r="L41" s="698" t="n">
        <v>0.057475</v>
      </c>
    </row>
    <row r="42">
      <c r="D42" s="49" t="inlineStr">
        <is>
          <t>70500028-INGRESOS DE PUBLICIDAD</t>
        </is>
      </c>
      <c r="F42" s="699" t="n">
        <v>6430.16</v>
      </c>
      <c r="G42" s="699" t="n">
        <v>7200</v>
      </c>
      <c r="H42" s="699" t="n">
        <v>7613.82</v>
      </c>
      <c r="I42" s="699" t="n">
        <v>1183.66</v>
      </c>
      <c r="J42" s="700" t="n">
        <v>0.184079400823619</v>
      </c>
      <c r="K42" s="699" t="n">
        <v>413.82</v>
      </c>
      <c r="L42" s="700" t="n">
        <v>0.057475</v>
      </c>
    </row>
    <row r="43">
      <c r="C43" s="47" t="inlineStr">
        <is>
          <t>Golf Bags rental</t>
        </is>
      </c>
      <c r="D43" s="51" t="inlineStr">
        <is>
          <t>Total</t>
        </is>
      </c>
      <c r="E43" s="52" t="n"/>
      <c r="F43" s="697" t="n">
        <v>8113.22</v>
      </c>
      <c r="G43" s="697" t="n">
        <v>14769</v>
      </c>
      <c r="H43" s="697" t="n">
        <v>8038.29</v>
      </c>
      <c r="I43" s="697" t="n">
        <v>-74.9299999999994</v>
      </c>
      <c r="J43" s="698" t="n">
        <v>-0.00923554396404872</v>
      </c>
      <c r="K43" s="697" t="n">
        <v>-6730.71</v>
      </c>
      <c r="L43" s="698" t="n">
        <v>-0.455732277066829</v>
      </c>
    </row>
    <row r="44">
      <c r="D44" s="49" t="inlineStr">
        <is>
          <t>62100007-ALQUILER BOLSAS DE GOLF</t>
        </is>
      </c>
      <c r="F44" s="699" t="n">
        <v>-6075.21</v>
      </c>
      <c r="G44" s="699" t="n">
        <v>-11059.0833836627</v>
      </c>
      <c r="H44" s="699" t="n">
        <v>-11681.55</v>
      </c>
      <c r="I44" s="699" t="n">
        <v>-5606.34</v>
      </c>
      <c r="J44" s="700" t="n">
        <v>0.92282242095335</v>
      </c>
      <c r="K44" s="699" t="n">
        <v>-622.466616337284</v>
      </c>
      <c r="L44" s="700" t="n">
        <v>0.0562855523141129</v>
      </c>
    </row>
    <row r="45">
      <c r="D45" s="49" t="inlineStr">
        <is>
          <t>70500020-GOLF CLUB RENTAL</t>
        </is>
      </c>
      <c r="F45" s="699" t="n">
        <v>14188.43</v>
      </c>
      <c r="G45" s="699" t="n">
        <v>25828.0833836627</v>
      </c>
      <c r="H45" s="699" t="n">
        <v>19719.84</v>
      </c>
      <c r="I45" s="699" t="n">
        <v>5531.41</v>
      </c>
      <c r="J45" s="700" t="n">
        <v>0.389853563784013</v>
      </c>
      <c r="K45" s="699" t="n">
        <v>-6108.24338366271</v>
      </c>
      <c r="L45" s="700" t="n">
        <v>-0.236496192649216</v>
      </c>
    </row>
    <row r="46">
      <c r="C46" s="47" t="inlineStr">
        <is>
          <t>Profit on Driving range</t>
        </is>
      </c>
      <c r="D46" s="51" t="inlineStr">
        <is>
          <t>Total</t>
        </is>
      </c>
      <c r="E46" s="52" t="n"/>
      <c r="F46" s="697" t="n">
        <v>26846.15</v>
      </c>
      <c r="G46" s="697" t="n">
        <v>19100</v>
      </c>
      <c r="H46" s="697" t="n">
        <v>43505.59</v>
      </c>
      <c r="I46" s="697" t="n">
        <v>16659.44</v>
      </c>
      <c r="J46" s="698" t="n">
        <v>0.620552295208065</v>
      </c>
      <c r="K46" s="697" t="n">
        <v>24405.59</v>
      </c>
      <c r="L46" s="698" t="n">
        <v>1.27777958115183</v>
      </c>
    </row>
    <row r="47">
      <c r="D47" s="49" t="inlineStr">
        <is>
          <t>60000001-MERCADERIA DRIVING RANGE</t>
        </is>
      </c>
      <c r="F47" s="699" t="n">
        <v>-77.5</v>
      </c>
      <c r="G47" s="699" t="n">
        <v>-55.1382600484613</v>
      </c>
      <c r="H47" s="699" t="n">
        <v>-180.35</v>
      </c>
      <c r="I47" s="699" t="n">
        <v>-102.85</v>
      </c>
      <c r="J47" s="700" t="n">
        <v>1.32709677419355</v>
      </c>
      <c r="K47" s="699" t="n">
        <v>-125.211739951539</v>
      </c>
      <c r="L47" s="700" t="n">
        <v>2.27086853740922</v>
      </c>
    </row>
    <row r="48">
      <c r="D48" s="49" t="inlineStr">
        <is>
          <t>60000002-BOLAS DRIVING RANGE</t>
        </is>
      </c>
      <c r="F48" s="699" t="n">
        <v>-602.5</v>
      </c>
      <c r="G48" s="699" t="n">
        <v>-428.655505538038</v>
      </c>
      <c r="H48" s="699" t="n">
        <v>-2624.8</v>
      </c>
      <c r="I48" s="699" t="n">
        <v>-2022.3</v>
      </c>
      <c r="J48" s="700" t="n">
        <v>3.35651452282158</v>
      </c>
      <c r="K48" s="699" t="n">
        <v>-2196.14449446196</v>
      </c>
      <c r="L48" s="700" t="n">
        <v>5.12333206056788</v>
      </c>
    </row>
    <row r="49">
      <c r="D49" s="49" t="inlineStr">
        <is>
          <t>60000003-DRIVING RANGE TOKENS &amp; CARDS</t>
        </is>
      </c>
      <c r="F49" s="699" t="n">
        <v>-49.98</v>
      </c>
      <c r="G49" s="699" t="n">
        <v>-35.5588417706077</v>
      </c>
      <c r="H49" s="699" t="n"/>
      <c r="I49" s="699" t="n">
        <v>49.98</v>
      </c>
      <c r="J49" s="700" t="n">
        <v>-1</v>
      </c>
      <c r="K49" s="699" t="n">
        <v>35.5588417706077</v>
      </c>
      <c r="L49" s="700" t="n">
        <v>-1</v>
      </c>
    </row>
    <row r="50">
      <c r="D50" s="49" t="inlineStr">
        <is>
          <t>62100009-DISPENSADORA BOLAS CON SIT PAGO</t>
        </is>
      </c>
      <c r="F50" s="699" t="n">
        <v>-3346.47</v>
      </c>
      <c r="G50" s="699" t="n">
        <v>-2380.88429812096</v>
      </c>
      <c r="H50" s="699" t="n">
        <v>-4090.13</v>
      </c>
      <c r="I50" s="699" t="n">
        <v>-743.66</v>
      </c>
      <c r="J50" s="700" t="n">
        <v>0.222222222222222</v>
      </c>
      <c r="K50" s="699" t="n">
        <v>-1709.24570187904</v>
      </c>
      <c r="L50" s="700" t="n">
        <v>0.717903723094823</v>
      </c>
    </row>
    <row r="51">
      <c r="D51" s="49" t="inlineStr">
        <is>
          <t>70500016-CAMPO DE PRACTICAS SOCIOS</t>
        </is>
      </c>
      <c r="F51" s="699" t="n">
        <v>30389.54</v>
      </c>
      <c r="G51" s="699" t="n">
        <v>21620.9852809434</v>
      </c>
      <c r="H51" s="699" t="n">
        <v>41652.93</v>
      </c>
      <c r="I51" s="699" t="n">
        <v>11263.39</v>
      </c>
      <c r="J51" s="700" t="n">
        <v>0.370633777279946</v>
      </c>
      <c r="K51" s="699" t="n">
        <v>20031.9447190566</v>
      </c>
      <c r="L51" s="700" t="n">
        <v>0.926504710990786</v>
      </c>
    </row>
    <row r="52">
      <c r="D52" s="49" t="inlineStr">
        <is>
          <t>70500018-CAMPO DE PRACTICAS PROFESIONAL</t>
        </is>
      </c>
      <c r="F52" s="699" t="n">
        <v>533.0599999999999</v>
      </c>
      <c r="G52" s="699" t="n">
        <v>379.251624534617</v>
      </c>
      <c r="H52" s="699" t="n">
        <v>5442.15</v>
      </c>
      <c r="I52" s="699" t="n">
        <v>4909.09</v>
      </c>
      <c r="J52" s="700" t="n">
        <v>9.209263497542491</v>
      </c>
      <c r="K52" s="699" t="n">
        <v>5062.89837546538</v>
      </c>
      <c r="L52" s="700" t="n">
        <v>13.3497078138508</v>
      </c>
    </row>
    <row r="53">
      <c r="D53" s="49" t="inlineStr">
        <is>
          <t>70500019-RANGE BEGINNER PACKAGE</t>
        </is>
      </c>
      <c r="F53" s="699" t="n"/>
      <c r="G53" s="699" t="n"/>
      <c r="H53" s="699" t="n">
        <v>3305.79</v>
      </c>
      <c r="I53" s="699" t="n">
        <v>3305.79</v>
      </c>
      <c r="J53" s="700" t="n"/>
      <c r="K53" s="699" t="n">
        <v>3305.79</v>
      </c>
      <c r="L53" s="700" t="n"/>
    </row>
    <row r="54">
      <c r="C54" s="47" t="inlineStr">
        <is>
          <t>Pro-Shop Rental</t>
        </is>
      </c>
      <c r="D54" s="51" t="inlineStr">
        <is>
          <t>Total</t>
        </is>
      </c>
      <c r="E54" s="52" t="n"/>
      <c r="F54" s="697" t="n">
        <v>30000</v>
      </c>
      <c r="G54" s="697" t="n">
        <v>30000</v>
      </c>
      <c r="H54" s="697" t="n">
        <v>30000</v>
      </c>
      <c r="I54" s="697" t="n">
        <v>0</v>
      </c>
      <c r="J54" s="698" t="n">
        <v>0</v>
      </c>
      <c r="K54" s="697" t="n">
        <v>0</v>
      </c>
      <c r="L54" s="698" t="n">
        <v>0</v>
      </c>
    </row>
    <row r="55">
      <c r="D55" s="49" t="inlineStr">
        <is>
          <t>75200001-ALQUILER TIENDA</t>
        </is>
      </c>
      <c r="F55" s="699" t="n">
        <v>30000</v>
      </c>
      <c r="G55" s="699" t="n">
        <v>30000</v>
      </c>
      <c r="H55" s="699" t="n">
        <v>30000</v>
      </c>
      <c r="I55" s="699" t="n">
        <v>0</v>
      </c>
      <c r="J55" s="700" t="n">
        <v>0</v>
      </c>
      <c r="K55" s="699" t="n">
        <v>0</v>
      </c>
      <c r="L55" s="700" t="n">
        <v>0</v>
      </c>
    </row>
    <row r="56">
      <c r="C56" s="47" t="inlineStr">
        <is>
          <t>Restaurant Rental</t>
        </is>
      </c>
      <c r="D56" s="51" t="inlineStr">
        <is>
          <t>Total</t>
        </is>
      </c>
      <c r="E56" s="52" t="n"/>
      <c r="F56" s="697" t="n">
        <v>31500</v>
      </c>
      <c r="G56" s="697" t="n">
        <v>36000</v>
      </c>
      <c r="H56" s="697" t="n">
        <v>24750</v>
      </c>
      <c r="I56" s="697" t="n">
        <v>-6750</v>
      </c>
      <c r="J56" s="698" t="n">
        <v>-0.214285714285714</v>
      </c>
      <c r="K56" s="697" t="n">
        <v>-11250</v>
      </c>
      <c r="L56" s="698" t="n">
        <v>-0.3125</v>
      </c>
    </row>
    <row r="57">
      <c r="D57" s="49" t="inlineStr">
        <is>
          <t>75200002-ALQUILER RESTAURANTE</t>
        </is>
      </c>
      <c r="F57" s="699" t="n">
        <v>31500</v>
      </c>
      <c r="G57" s="699" t="n">
        <v>36000</v>
      </c>
      <c r="H57" s="699" t="n">
        <v>24750</v>
      </c>
      <c r="I57" s="699" t="n">
        <v>-6750</v>
      </c>
      <c r="J57" s="700" t="n">
        <v>-0.214285714285714</v>
      </c>
      <c r="K57" s="699" t="n">
        <v>-11250</v>
      </c>
      <c r="L57" s="700" t="n">
        <v>-0.3125</v>
      </c>
    </row>
    <row r="58">
      <c r="B58" s="47" t="inlineStr">
        <is>
          <t>Sundries income</t>
        </is>
      </c>
      <c r="C58" s="696" t="inlineStr">
        <is>
          <t>Total</t>
        </is>
      </c>
      <c r="D58" s="49" t="n"/>
      <c r="F58" s="697" t="n">
        <v>167.77</v>
      </c>
      <c r="G58" s="697" t="n">
        <v>0</v>
      </c>
      <c r="H58" s="697" t="n">
        <v>3117.68</v>
      </c>
      <c r="I58" s="697" t="n">
        <v>2949.91</v>
      </c>
      <c r="J58" s="698" t="n">
        <v>17.5830601418609</v>
      </c>
      <c r="K58" s="697" t="n">
        <v>3117.68</v>
      </c>
      <c r="L58" s="698" t="n"/>
    </row>
    <row r="59">
      <c r="C59" s="47" t="inlineStr">
        <is>
          <t>Sundries</t>
        </is>
      </c>
      <c r="D59" s="51" t="inlineStr">
        <is>
          <t>Total</t>
        </is>
      </c>
      <c r="E59" s="52" t="n"/>
      <c r="F59" s="697" t="n">
        <v>167.77</v>
      </c>
      <c r="G59" s="697" t="n">
        <v>0</v>
      </c>
      <c r="H59" s="697" t="n">
        <v>3117.68</v>
      </c>
      <c r="I59" s="697" t="n">
        <v>2949.91</v>
      </c>
      <c r="J59" s="698" t="n">
        <v>17.5830601418609</v>
      </c>
      <c r="K59" s="697" t="n">
        <v>3117.68</v>
      </c>
      <c r="L59" s="698" t="n"/>
    </row>
    <row r="60">
      <c r="D60" s="49" t="inlineStr">
        <is>
          <t>70000000-VENTAS DE MERCADERIAS</t>
        </is>
      </c>
      <c r="F60" s="699" t="n">
        <v>67.77</v>
      </c>
      <c r="G60" s="699" t="n">
        <v>0</v>
      </c>
      <c r="H60" s="699" t="n"/>
      <c r="I60" s="699" t="n">
        <v>-67.77</v>
      </c>
      <c r="J60" s="700" t="n">
        <v>-1</v>
      </c>
      <c r="K60" s="699" t="n">
        <v>0</v>
      </c>
      <c r="L60" s="700" t="n"/>
    </row>
    <row r="61">
      <c r="D61" s="49" t="inlineStr">
        <is>
          <t>70500050-PRESTACIONES DE SERVICIOS</t>
        </is>
      </c>
      <c r="F61" s="699" t="n">
        <v>100</v>
      </c>
      <c r="G61" s="699" t="n">
        <v>0</v>
      </c>
      <c r="H61" s="699" t="n">
        <v>3117.68</v>
      </c>
      <c r="I61" s="699" t="n">
        <v>3017.68</v>
      </c>
      <c r="J61" s="700" t="n">
        <v>30.1768</v>
      </c>
      <c r="K61" s="699" t="n">
        <v>3117.68</v>
      </c>
      <c r="L61" s="700" t="n"/>
    </row>
    <row r="62">
      <c r="B62" s="47" t="inlineStr">
        <is>
          <t>Bank interest</t>
        </is>
      </c>
      <c r="C62" s="696" t="inlineStr">
        <is>
          <t>Total</t>
        </is>
      </c>
      <c r="D62" s="49" t="n"/>
      <c r="F62" s="697" t="n">
        <v>997.96</v>
      </c>
      <c r="G62" s="697" t="n">
        <v>720</v>
      </c>
      <c r="H62" s="697" t="n">
        <v>2895.89</v>
      </c>
      <c r="I62" s="697" t="n">
        <v>1897.93</v>
      </c>
      <c r="J62" s="698" t="n">
        <v>1.90180969177121</v>
      </c>
      <c r="K62" s="697" t="n">
        <v>2175.89</v>
      </c>
      <c r="L62" s="698" t="n">
        <v>3.02206944444444</v>
      </c>
    </row>
    <row r="63">
      <c r="C63" s="47" t="inlineStr">
        <is>
          <t>Bank interest</t>
        </is>
      </c>
      <c r="D63" s="51" t="inlineStr">
        <is>
          <t>Total</t>
        </is>
      </c>
      <c r="E63" s="52" t="n"/>
      <c r="F63" s="697" t="n">
        <v>997.96</v>
      </c>
      <c r="G63" s="697" t="n">
        <v>720</v>
      </c>
      <c r="H63" s="697" t="n">
        <v>2895.89</v>
      </c>
      <c r="I63" s="697" t="n">
        <v>1897.93</v>
      </c>
      <c r="J63" s="698" t="n">
        <v>1.90180969177121</v>
      </c>
      <c r="K63" s="697" t="n">
        <v>2175.89</v>
      </c>
      <c r="L63" s="698" t="n">
        <v>3.02206944444444</v>
      </c>
    </row>
    <row r="64">
      <c r="D64" s="49" t="inlineStr">
        <is>
          <t>76300000-INTERESES BANCARIOUS - RECEIVED</t>
        </is>
      </c>
      <c r="F64" s="699" t="n">
        <v>997.96</v>
      </c>
      <c r="G64" s="699" t="n">
        <v>720</v>
      </c>
      <c r="H64" s="699" t="n">
        <v>2895.89</v>
      </c>
      <c r="I64" s="699" t="n">
        <v>1897.93</v>
      </c>
      <c r="J64" s="700" t="n">
        <v>1.90180969177121</v>
      </c>
      <c r="K64" s="699" t="n">
        <v>2175.89</v>
      </c>
      <c r="L64" s="700" t="n">
        <v>3.02206944444444</v>
      </c>
    </row>
    <row r="65">
      <c r="A65" s="47" t="inlineStr">
        <is>
          <t>Total Expenses</t>
        </is>
      </c>
      <c r="B65" s="696" t="inlineStr">
        <is>
          <t>Total</t>
        </is>
      </c>
      <c r="D65" s="49" t="n"/>
      <c r="F65" s="697" t="n">
        <v>-2409727.79</v>
      </c>
      <c r="G65" s="697" t="n">
        <v>-2448683.037956</v>
      </c>
      <c r="H65" s="697" t="n">
        <v>-2489845.47</v>
      </c>
      <c r="I65" s="697" t="n">
        <v>-80117.6799999997</v>
      </c>
      <c r="J65" s="698" t="n">
        <v>0.0332476059463964</v>
      </c>
      <c r="K65" s="697" t="n">
        <v>-41162.4320439999</v>
      </c>
      <c r="L65" s="698" t="n">
        <v>0.0168100286586554</v>
      </c>
    </row>
    <row r="66">
      <c r="B66" s="47" t="inlineStr">
        <is>
          <t>People to Supply Service</t>
        </is>
      </c>
      <c r="C66" s="696" t="inlineStr">
        <is>
          <t>Total</t>
        </is>
      </c>
      <c r="D66" s="49" t="n"/>
      <c r="F66" s="697" t="n">
        <v>-1213371.68</v>
      </c>
      <c r="G66" s="697" t="n">
        <v>-1266294.537956</v>
      </c>
      <c r="H66" s="697" t="n">
        <v>-1202410.84</v>
      </c>
      <c r="I66" s="697" t="n">
        <v>10960.8400000003</v>
      </c>
      <c r="J66" s="698" t="n">
        <v>-0.00903337384633892</v>
      </c>
      <c r="K66" s="697" t="n">
        <v>63883.697956</v>
      </c>
      <c r="L66" s="698" t="n">
        <v>-0.0504493196812783</v>
      </c>
    </row>
    <row r="67">
      <c r="C67" s="47" t="inlineStr">
        <is>
          <t>Extraordinary Staff</t>
        </is>
      </c>
      <c r="D67" s="51" t="inlineStr">
        <is>
          <t>Total</t>
        </is>
      </c>
      <c r="E67" s="52" t="n"/>
      <c r="F67" s="697" t="n">
        <v>-14599.17</v>
      </c>
      <c r="G67" s="697" t="n">
        <v>0</v>
      </c>
      <c r="H67" s="697" t="n">
        <v>-6200</v>
      </c>
      <c r="I67" s="697" t="n">
        <v>8399.17</v>
      </c>
      <c r="J67" s="698" t="n">
        <v>-0.575318322890959</v>
      </c>
      <c r="K67" s="697" t="n">
        <v>-6200</v>
      </c>
      <c r="L67" s="698" t="n"/>
    </row>
    <row r="68">
      <c r="D68" s="49" t="inlineStr">
        <is>
          <t>64100000-INDEMNIZACIONES</t>
        </is>
      </c>
      <c r="F68" s="699" t="n">
        <v>-7575.8</v>
      </c>
      <c r="G68" s="699" t="n">
        <v>0</v>
      </c>
      <c r="H68" s="699" t="n">
        <v>-6200</v>
      </c>
      <c r="I68" s="699" t="n">
        <v>1375.8</v>
      </c>
      <c r="J68" s="700" t="n">
        <v>-0.181604583014335</v>
      </c>
      <c r="K68" s="699" t="n">
        <v>-6200</v>
      </c>
      <c r="L68" s="700" t="n"/>
    </row>
    <row r="69">
      <c r="D69" s="49" t="inlineStr">
        <is>
          <t>64199999-INDEMNIZACIONES EXCEPTIONAL</t>
        </is>
      </c>
      <c r="F69" s="699" t="n">
        <v>-7023.37</v>
      </c>
      <c r="G69" s="699" t="n">
        <v>0</v>
      </c>
      <c r="H69" s="699" t="n"/>
      <c r="I69" s="699" t="n">
        <v>7023.37</v>
      </c>
      <c r="J69" s="700" t="n">
        <v>-1</v>
      </c>
      <c r="K69" s="699" t="n">
        <v>0</v>
      </c>
      <c r="L69" s="700" t="n"/>
    </row>
    <row r="70">
      <c r="C70" s="47" t="inlineStr">
        <is>
          <t>Others staff</t>
        </is>
      </c>
      <c r="D70" s="51" t="inlineStr">
        <is>
          <t>Total</t>
        </is>
      </c>
      <c r="E70" s="52" t="n"/>
      <c r="F70" s="697" t="n">
        <v>-4481.07</v>
      </c>
      <c r="G70" s="697" t="n">
        <v>0</v>
      </c>
      <c r="H70" s="697" t="n">
        <v>-3425.38</v>
      </c>
      <c r="I70" s="697" t="n">
        <v>1055.69</v>
      </c>
      <c r="J70" s="698" t="n">
        <v>-0.235588821419884</v>
      </c>
      <c r="K70" s="697" t="n">
        <v>-3425.38</v>
      </c>
      <c r="L70" s="698" t="n"/>
    </row>
    <row r="71">
      <c r="D71" s="49" t="inlineStr">
        <is>
          <t>64900000-GASTOS SOCIALES MUTUAL CYCLOPS</t>
        </is>
      </c>
      <c r="F71" s="699" t="n">
        <v>-4481.07</v>
      </c>
      <c r="G71" s="699" t="n">
        <v>0</v>
      </c>
      <c r="H71" s="699" t="n">
        <v>-3425.38</v>
      </c>
      <c r="I71" s="699" t="n">
        <v>1055.69</v>
      </c>
      <c r="J71" s="700" t="n">
        <v>-0.235588821419884</v>
      </c>
      <c r="K71" s="699" t="n">
        <v>-3425.38</v>
      </c>
      <c r="L71" s="700" t="n"/>
    </row>
    <row r="72">
      <c r="C72" s="47" t="inlineStr">
        <is>
          <t>Overtime - greens</t>
        </is>
      </c>
      <c r="D72" s="51" t="inlineStr">
        <is>
          <t>Total</t>
        </is>
      </c>
      <c r="E72" s="52" t="n"/>
      <c r="F72" s="697" t="n">
        <v>0</v>
      </c>
      <c r="G72" s="697" t="n">
        <v>-17658</v>
      </c>
      <c r="H72" s="697" t="n"/>
      <c r="I72" s="697" t="n">
        <v>0</v>
      </c>
      <c r="J72" s="698" t="n"/>
      <c r="K72" s="697" t="n">
        <v>17658</v>
      </c>
      <c r="L72" s="698" t="n">
        <v>-1</v>
      </c>
    </row>
    <row r="73">
      <c r="D73" s="49" t="inlineStr">
        <is>
          <t>64009999-OVERTIME GREENS</t>
        </is>
      </c>
      <c r="F73" s="699" t="n">
        <v>0</v>
      </c>
      <c r="G73" s="699" t="n">
        <v>-17658</v>
      </c>
      <c r="H73" s="699" t="n"/>
      <c r="I73" s="699" t="n">
        <v>0</v>
      </c>
      <c r="J73" s="700" t="n"/>
      <c r="K73" s="699" t="n">
        <v>17658</v>
      </c>
      <c r="L73" s="700" t="n">
        <v>-1</v>
      </c>
    </row>
    <row r="74">
      <c r="C74" s="47" t="inlineStr">
        <is>
          <t>Salaries - permanent</t>
        </is>
      </c>
      <c r="D74" s="51" t="inlineStr">
        <is>
          <t>Total</t>
        </is>
      </c>
      <c r="E74" s="52" t="n"/>
      <c r="F74" s="697" t="n">
        <v>-902835.72</v>
      </c>
      <c r="G74" s="697" t="n">
        <v>-1248636.537956</v>
      </c>
      <c r="H74" s="697" t="n">
        <v>-910334.67</v>
      </c>
      <c r="I74" s="697" t="n">
        <v>-7498.94999999984</v>
      </c>
      <c r="J74" s="698" t="n">
        <v>0.00830599613404733</v>
      </c>
      <c r="K74" s="697" t="n">
        <v>338301.867956</v>
      </c>
      <c r="L74" s="698" t="n">
        <v>-0.270937024243896</v>
      </c>
    </row>
    <row r="75">
      <c r="D75" s="49" t="inlineStr">
        <is>
          <t>64000001-GREEN STAFF</t>
        </is>
      </c>
      <c r="F75" s="699" t="n">
        <v>-459013.72</v>
      </c>
      <c r="G75" s="699" t="n">
        <v>-634823.467346977</v>
      </c>
      <c r="H75" s="699" t="n">
        <v>-465201.22</v>
      </c>
      <c r="I75" s="699" t="n">
        <v>-6187.49999999988</v>
      </c>
      <c r="J75" s="700" t="n">
        <v>0.0134799892255941</v>
      </c>
      <c r="K75" s="699" t="n">
        <v>169622.247346977</v>
      </c>
      <c r="L75" s="700" t="n">
        <v>-0.267195930950465</v>
      </c>
    </row>
    <row r="76">
      <c r="D76" s="49" t="inlineStr">
        <is>
          <t>64000002-CADDY MASTERS/MARSHALL/SHOP/CLEANING</t>
        </is>
      </c>
      <c r="F76" s="699" t="n">
        <v>-257149.9</v>
      </c>
      <c r="G76" s="699" t="n">
        <v>-355642.509217216</v>
      </c>
      <c r="H76" s="699" t="n">
        <v>-232155.48</v>
      </c>
      <c r="I76" s="699" t="n">
        <v>24994.4199999999</v>
      </c>
      <c r="J76" s="700" t="n">
        <v>-0.097197860080832</v>
      </c>
      <c r="K76" s="699" t="n">
        <v>123487.029217216</v>
      </c>
      <c r="L76" s="700" t="n">
        <v>-0.347222353955988</v>
      </c>
    </row>
    <row r="77">
      <c r="D77" s="49" t="inlineStr">
        <is>
          <t>64000003-ADMINISTRATION</t>
        </is>
      </c>
      <c r="F77" s="699" t="n">
        <v>-81217.05</v>
      </c>
      <c r="G77" s="699" t="n">
        <v>-112324.505874667</v>
      </c>
      <c r="H77" s="699" t="n">
        <v>-96521.00999999999</v>
      </c>
      <c r="I77" s="699" t="n">
        <v>-15303.96</v>
      </c>
      <c r="J77" s="700" t="n">
        <v>0.188432847536324</v>
      </c>
      <c r="K77" s="699" t="n">
        <v>15803.4958746671</v>
      </c>
      <c r="L77" s="700" t="n">
        <v>-0.140694995732283</v>
      </c>
    </row>
    <row r="78">
      <c r="D78" s="49" t="inlineStr">
        <is>
          <t>64000004-MANAGEMENT</t>
        </is>
      </c>
      <c r="F78" s="699" t="n">
        <v>-108245.05</v>
      </c>
      <c r="G78" s="699" t="n">
        <v>-149704.671058954</v>
      </c>
      <c r="H78" s="699" t="n">
        <v>-98255.75999999999</v>
      </c>
      <c r="I78" s="699" t="n">
        <v>9989.290000000021</v>
      </c>
      <c r="J78" s="700" t="n">
        <v>-0.09228403515911369</v>
      </c>
      <c r="K78" s="699" t="n">
        <v>51448.9110589543</v>
      </c>
      <c r="L78" s="700" t="n">
        <v>-0.343669377147848</v>
      </c>
    </row>
    <row r="79">
      <c r="D79" s="49" t="inlineStr">
        <is>
          <t>64000005-PROFESIONAL</t>
        </is>
      </c>
      <c r="F79" s="699" t="n">
        <v>-17610</v>
      </c>
      <c r="G79" s="699" t="n">
        <v>-24354.9174520977</v>
      </c>
      <c r="H79" s="699" t="n">
        <v>-18201.2</v>
      </c>
      <c r="I79" s="699" t="n">
        <v>-591.200000000001</v>
      </c>
      <c r="J79" s="700" t="n">
        <v>0.0335718341851221</v>
      </c>
      <c r="K79" s="699" t="n">
        <v>6153.71745209766</v>
      </c>
      <c r="L79" s="700" t="n">
        <v>-0.252668376487051</v>
      </c>
    </row>
    <row r="80">
      <c r="D80" s="49" t="inlineStr">
        <is>
          <t>64000500-PROVISIONES SUELDOS Y SALARIOS</t>
        </is>
      </c>
      <c r="F80" s="699" t="n">
        <v>20400</v>
      </c>
      <c r="G80" s="699" t="n">
        <v>28213.5329939121</v>
      </c>
      <c r="H80" s="699" t="n"/>
      <c r="I80" s="699" t="n">
        <v>-20400</v>
      </c>
      <c r="J80" s="700" t="n">
        <v>-1</v>
      </c>
      <c r="K80" s="699" t="n">
        <v>-28213.5329939121</v>
      </c>
      <c r="L80" s="700" t="n">
        <v>-1</v>
      </c>
    </row>
    <row r="81">
      <c r="C81" s="47" t="inlineStr">
        <is>
          <t>Soc.Sec. - permanent</t>
        </is>
      </c>
      <c r="D81" s="51" t="inlineStr">
        <is>
          <t>Total</t>
        </is>
      </c>
      <c r="E81" s="52" t="n"/>
      <c r="F81" s="697" t="n">
        <v>-291455.72</v>
      </c>
      <c r="G81" s="697" t="n">
        <v>0</v>
      </c>
      <c r="H81" s="697" t="n">
        <v>-282450.79</v>
      </c>
      <c r="I81" s="697" t="n">
        <v>9004.929999999929</v>
      </c>
      <c r="J81" s="698" t="n">
        <v>-0.0308963913969502</v>
      </c>
      <c r="K81" s="697" t="n">
        <v>-282450.79</v>
      </c>
      <c r="L81" s="698" t="n"/>
    </row>
    <row r="82">
      <c r="D82" s="49" t="inlineStr">
        <is>
          <t>64200001-GREEN STAFF</t>
        </is>
      </c>
      <c r="F82" s="699" t="n">
        <v>-159767.56</v>
      </c>
      <c r="G82" s="699" t="n">
        <v>0</v>
      </c>
      <c r="H82" s="699" t="n">
        <v>-145760.96</v>
      </c>
      <c r="I82" s="699" t="n">
        <v>14006.6</v>
      </c>
      <c r="J82" s="700" t="n">
        <v>-0.08766861057401119</v>
      </c>
      <c r="K82" s="699" t="n">
        <v>-145760.96</v>
      </c>
      <c r="L82" s="700" t="n"/>
    </row>
    <row r="83">
      <c r="D83" s="49" t="inlineStr">
        <is>
          <t>64200002-CADDY MASTER/MARSHALL/SHOP</t>
        </is>
      </c>
      <c r="F83" s="699" t="n">
        <v>-77683.12</v>
      </c>
      <c r="G83" s="699" t="n">
        <v>0</v>
      </c>
      <c r="H83" s="699" t="n">
        <v>-80834.61</v>
      </c>
      <c r="I83" s="699" t="n">
        <v>-3151.49000000001</v>
      </c>
      <c r="J83" s="700" t="n">
        <v>0.0405685302032154</v>
      </c>
      <c r="K83" s="699" t="n">
        <v>-80834.61</v>
      </c>
      <c r="L83" s="700" t="n"/>
    </row>
    <row r="84">
      <c r="D84" s="49" t="inlineStr">
        <is>
          <t>64200003-ADMINISTRATION/CLEANING</t>
        </is>
      </c>
      <c r="F84" s="699" t="n">
        <v>-27168.75</v>
      </c>
      <c r="G84" s="699" t="n">
        <v>0</v>
      </c>
      <c r="H84" s="699" t="n">
        <v>-29805.37</v>
      </c>
      <c r="I84" s="699" t="n">
        <v>-2636.62</v>
      </c>
      <c r="J84" s="700" t="n">
        <v>0.0970460547504025</v>
      </c>
      <c r="K84" s="699" t="n">
        <v>-29805.37</v>
      </c>
      <c r="L84" s="700" t="n"/>
    </row>
    <row r="85">
      <c r="D85" s="49" t="inlineStr">
        <is>
          <t>64200004-MANAGEMENT</t>
        </is>
      </c>
      <c r="F85" s="699" t="n">
        <v>-20079.81</v>
      </c>
      <c r="G85" s="699" t="n">
        <v>0</v>
      </c>
      <c r="H85" s="699" t="n">
        <v>-19113.12</v>
      </c>
      <c r="I85" s="699" t="n">
        <v>966.690000000002</v>
      </c>
      <c r="J85" s="700" t="n">
        <v>-0.0481423878014783</v>
      </c>
      <c r="K85" s="699" t="n">
        <v>-19113.12</v>
      </c>
      <c r="L85" s="700" t="n"/>
    </row>
    <row r="86">
      <c r="D86" s="49" t="inlineStr">
        <is>
          <t>64200005-PROFESIONAL</t>
        </is>
      </c>
      <c r="F86" s="699" t="n">
        <v>-6756.48</v>
      </c>
      <c r="G86" s="699" t="n">
        <v>0</v>
      </c>
      <c r="H86" s="699" t="n">
        <v>-6936.73</v>
      </c>
      <c r="I86" s="699" t="n">
        <v>-180.25</v>
      </c>
      <c r="J86" s="700" t="n">
        <v>0.0266780927346784</v>
      </c>
      <c r="K86" s="699" t="n">
        <v>-6936.73</v>
      </c>
      <c r="L86" s="700" t="n"/>
    </row>
    <row r="87">
      <c r="B87" s="47" t="inlineStr">
        <is>
          <t>Variable Costs to Provide Service</t>
        </is>
      </c>
      <c r="C87" s="696" t="inlineStr">
        <is>
          <t>Total</t>
        </is>
      </c>
      <c r="D87" s="49" t="n"/>
      <c r="F87" s="697" t="n">
        <v>-72291.17999999999</v>
      </c>
      <c r="G87" s="697" t="n">
        <v>-58236</v>
      </c>
      <c r="H87" s="697" t="n">
        <v>-45720.03</v>
      </c>
      <c r="I87" s="697" t="n">
        <v>26571.15</v>
      </c>
      <c r="J87" s="698" t="n">
        <v>-0.367557287071535</v>
      </c>
      <c r="K87" s="697" t="n">
        <v>12515.97</v>
      </c>
      <c r="L87" s="698" t="n">
        <v>-0.214918091901916</v>
      </c>
    </row>
    <row r="88">
      <c r="C88" s="47" t="inlineStr">
        <is>
          <t>Buggy &amp; trolley maintenance</t>
        </is>
      </c>
      <c r="D88" s="51" t="inlineStr">
        <is>
          <t>Total</t>
        </is>
      </c>
      <c r="E88" s="52" t="n"/>
      <c r="F88" s="697" t="n">
        <v>-30096.23</v>
      </c>
      <c r="G88" s="697" t="n">
        <v>-15000</v>
      </c>
      <c r="H88" s="697" t="n">
        <v>-6444.15</v>
      </c>
      <c r="I88" s="697" t="n">
        <v>23652.08</v>
      </c>
      <c r="J88" s="698" t="n">
        <v>-0.785881819749517</v>
      </c>
      <c r="K88" s="697" t="n">
        <v>8555.85</v>
      </c>
      <c r="L88" s="698" t="n">
        <v>-0.57039</v>
      </c>
    </row>
    <row r="89">
      <c r="D89" s="49" t="inlineStr">
        <is>
          <t>62200089-R &amp; M BUGGY REPAIRS</t>
        </is>
      </c>
      <c r="F89" s="699" t="n">
        <v>-30096.23</v>
      </c>
      <c r="G89" s="699" t="n">
        <v>-15000</v>
      </c>
      <c r="H89" s="699" t="n">
        <v>-6444.15</v>
      </c>
      <c r="I89" s="699" t="n">
        <v>23652.08</v>
      </c>
      <c r="J89" s="700" t="n">
        <v>-0.785881819749517</v>
      </c>
      <c r="K89" s="699" t="n">
        <v>8555.85</v>
      </c>
      <c r="L89" s="700" t="n">
        <v>-0.57039</v>
      </c>
    </row>
    <row r="90">
      <c r="C90" s="47" t="inlineStr">
        <is>
          <t>Buggy rental</t>
        </is>
      </c>
      <c r="D90" s="51" t="inlineStr">
        <is>
          <t>Total</t>
        </is>
      </c>
      <c r="E90" s="52" t="n"/>
      <c r="F90" s="697" t="n">
        <v>-6084</v>
      </c>
      <c r="G90" s="697" t="n">
        <v>-6036</v>
      </c>
      <c r="H90" s="697" t="n">
        <v>-5040</v>
      </c>
      <c r="I90" s="697" t="n">
        <v>1044</v>
      </c>
      <c r="J90" s="698" t="n">
        <v>-0.171597633136095</v>
      </c>
      <c r="K90" s="697" t="n">
        <v>996</v>
      </c>
      <c r="L90" s="698" t="n">
        <v>-0.165009940357853</v>
      </c>
    </row>
    <row r="91">
      <c r="D91" s="49" t="inlineStr">
        <is>
          <t>62100006-ALQUILER TROLLEYS ELECTRICOS</t>
        </is>
      </c>
      <c r="F91" s="699" t="n">
        <v>-6084</v>
      </c>
      <c r="G91" s="699" t="n">
        <v>-6036</v>
      </c>
      <c r="H91" s="699" t="n">
        <v>-5040</v>
      </c>
      <c r="I91" s="699" t="n">
        <v>1044</v>
      </c>
      <c r="J91" s="700" t="n">
        <v>-0.171597633136095</v>
      </c>
      <c r="K91" s="699" t="n">
        <v>996</v>
      </c>
      <c r="L91" s="700" t="n">
        <v>-0.165009940357853</v>
      </c>
    </row>
    <row r="92">
      <c r="C92" s="47" t="inlineStr">
        <is>
          <t>Vehicle/fuel exp</t>
        </is>
      </c>
      <c r="D92" s="51" t="inlineStr">
        <is>
          <t>Total</t>
        </is>
      </c>
      <c r="E92" s="52" t="n"/>
      <c r="F92" s="697" t="n">
        <v>-36110.95</v>
      </c>
      <c r="G92" s="697" t="n">
        <v>-37200</v>
      </c>
      <c r="H92" s="697" t="n">
        <v>-34235.88</v>
      </c>
      <c r="I92" s="697" t="n">
        <v>1875.07000000001</v>
      </c>
      <c r="J92" s="698" t="n">
        <v>-0.0519252470511024</v>
      </c>
      <c r="K92" s="697" t="n">
        <v>2964.12</v>
      </c>
      <c r="L92" s="698" t="n">
        <v>-0.07968064516129041</v>
      </c>
    </row>
    <row r="93">
      <c r="D93" s="49" t="inlineStr">
        <is>
          <t>62800005-GASOLINA (SOLRED)</t>
        </is>
      </c>
      <c r="F93" s="699" t="n">
        <v>-36110.95</v>
      </c>
      <c r="G93" s="699" t="n">
        <v>-37200</v>
      </c>
      <c r="H93" s="699" t="n">
        <v>-34235.88</v>
      </c>
      <c r="I93" s="699" t="n">
        <v>1875.07000000001</v>
      </c>
      <c r="J93" s="700" t="n">
        <v>-0.0519252470511024</v>
      </c>
      <c r="K93" s="699" t="n">
        <v>2964.12</v>
      </c>
      <c r="L93" s="700" t="n">
        <v>-0.07968064516129041</v>
      </c>
    </row>
    <row r="94">
      <c r="B94" s="47" t="inlineStr">
        <is>
          <t>Costs to Maintain Service</t>
        </is>
      </c>
      <c r="C94" s="696" t="inlineStr">
        <is>
          <t>Total</t>
        </is>
      </c>
      <c r="D94" s="49" t="n"/>
      <c r="F94" s="697" t="n">
        <v>-641857.04</v>
      </c>
      <c r="G94" s="697" t="n">
        <v>-628061</v>
      </c>
      <c r="H94" s="697" t="n">
        <v>-726610.04</v>
      </c>
      <c r="I94" s="697" t="n">
        <v>-84752.9999999999</v>
      </c>
      <c r="J94" s="698" t="n">
        <v>0.132043422005623</v>
      </c>
      <c r="K94" s="697" t="n">
        <v>-98549.0399999998</v>
      </c>
      <c r="L94" s="698" t="n">
        <v>0.156909981673753</v>
      </c>
    </row>
    <row r="95">
      <c r="C95" s="47" t="inlineStr">
        <is>
          <t>Rep &amp; maintenance course</t>
        </is>
      </c>
      <c r="D95" s="51" t="inlineStr">
        <is>
          <t>Total</t>
        </is>
      </c>
      <c r="E95" s="52" t="n"/>
      <c r="F95" s="697" t="n">
        <v>-421399.69</v>
      </c>
      <c r="G95" s="697" t="n">
        <v>-397661</v>
      </c>
      <c r="H95" s="697" t="n">
        <v>-431478</v>
      </c>
      <c r="I95" s="697" t="n">
        <v>-10078.3099999999</v>
      </c>
      <c r="J95" s="698" t="n">
        <v>0.0239162729331862</v>
      </c>
      <c r="K95" s="697" t="n">
        <v>-33816.9999999999</v>
      </c>
      <c r="L95" s="698" t="n">
        <v>0.08503977005539889</v>
      </c>
    </row>
    <row r="96">
      <c r="D96" s="49" t="inlineStr">
        <is>
          <t>62200001-SAFETY EQUIPMENT</t>
        </is>
      </c>
      <c r="F96" s="699" t="n">
        <v>-2489.43</v>
      </c>
      <c r="G96" s="699" t="n">
        <v>-3000</v>
      </c>
      <c r="H96" s="699" t="n">
        <v>-7507.77</v>
      </c>
      <c r="I96" s="699" t="n">
        <v>-5018.34</v>
      </c>
      <c r="J96" s="700" t="n">
        <v>2.01585905207216</v>
      </c>
      <c r="K96" s="699" t="n">
        <v>-4507.77</v>
      </c>
      <c r="L96" s="700" t="n">
        <v>1.50259</v>
      </c>
    </row>
    <row r="97">
      <c r="D97" s="49" t="inlineStr">
        <is>
          <t>62200002-R &amp; M / FERTILISERS</t>
        </is>
      </c>
      <c r="F97" s="699" t="n">
        <v>-34933.38</v>
      </c>
      <c r="G97" s="699" t="n">
        <v>-38277</v>
      </c>
      <c r="H97" s="699" t="n">
        <v>-43051.18</v>
      </c>
      <c r="I97" s="699" t="n">
        <v>-8117.8</v>
      </c>
      <c r="J97" s="700" t="n">
        <v>0.232379460561789</v>
      </c>
      <c r="K97" s="699" t="n">
        <v>-4774.18</v>
      </c>
      <c r="L97" s="700" t="n">
        <v>0.12472712072524</v>
      </c>
    </row>
    <row r="98">
      <c r="D98" s="49" t="inlineStr">
        <is>
          <t>62200004-R &amp; M / HERBICIDES</t>
        </is>
      </c>
      <c r="F98" s="699" t="n">
        <v>-43254</v>
      </c>
      <c r="G98" s="699" t="n">
        <v>-51393</v>
      </c>
      <c r="H98" s="699" t="n">
        <v>-44468.76</v>
      </c>
      <c r="I98" s="699" t="n">
        <v>-1214.76</v>
      </c>
      <c r="J98" s="700" t="n">
        <v>0.0280843390206687</v>
      </c>
      <c r="K98" s="699" t="n">
        <v>6924.24</v>
      </c>
      <c r="L98" s="700" t="n">
        <v>-0.134731189072442</v>
      </c>
    </row>
    <row r="99">
      <c r="D99" s="49" t="inlineStr">
        <is>
          <t>62200006-R &amp; M / INSECTICIDES</t>
        </is>
      </c>
      <c r="F99" s="699" t="n">
        <v>-3336.8</v>
      </c>
      <c r="G99" s="699" t="n">
        <v>-2133</v>
      </c>
      <c r="H99" s="699" t="n">
        <v>-5469.98</v>
      </c>
      <c r="I99" s="699" t="n">
        <v>-2133.18</v>
      </c>
      <c r="J99" s="700" t="n">
        <v>0.639289139295133</v>
      </c>
      <c r="K99" s="699" t="n">
        <v>-3336.98</v>
      </c>
      <c r="L99" s="700" t="n">
        <v>1.56445382090952</v>
      </c>
    </row>
    <row r="100">
      <c r="D100" s="49" t="inlineStr">
        <is>
          <t>62200007-R &amp; M / FUNGICIDES</t>
        </is>
      </c>
      <c r="F100" s="699" t="n">
        <v>-998.6</v>
      </c>
      <c r="G100" s="699" t="n">
        <v>-1160</v>
      </c>
      <c r="H100" s="699" t="n">
        <v>-696.25</v>
      </c>
      <c r="I100" s="699" t="n">
        <v>302.35</v>
      </c>
      <c r="J100" s="700" t="n">
        <v>-0.302773883436811</v>
      </c>
      <c r="K100" s="699" t="n">
        <v>463.75</v>
      </c>
      <c r="L100" s="700" t="n">
        <v>-0.399784482758621</v>
      </c>
    </row>
    <row r="101">
      <c r="D101" s="49" t="inlineStr">
        <is>
          <t>62200008-R &amp; M / IRRIGATION MAINTENANCE</t>
        </is>
      </c>
      <c r="F101" s="699" t="n">
        <v>-21552.79</v>
      </c>
      <c r="G101" s="699" t="n">
        <v>-18000</v>
      </c>
      <c r="H101" s="699" t="n">
        <v>-12531.02</v>
      </c>
      <c r="I101" s="699" t="n">
        <v>9021.77</v>
      </c>
      <c r="J101" s="700" t="n">
        <v>-0.418589426241336</v>
      </c>
      <c r="K101" s="699" t="n">
        <v>5468.98</v>
      </c>
      <c r="L101" s="700" t="n">
        <v>-0.303832222222222</v>
      </c>
    </row>
    <row r="102">
      <c r="D102" s="49" t="inlineStr">
        <is>
          <t>62200009-R &amp; M / UNIFORMES</t>
        </is>
      </c>
      <c r="F102" s="699" t="n">
        <v>-5604.11</v>
      </c>
      <c r="G102" s="699" t="n">
        <v>-4280</v>
      </c>
      <c r="H102" s="699" t="n">
        <v>-4956.3</v>
      </c>
      <c r="I102" s="699" t="n">
        <v>647.8099999999999</v>
      </c>
      <c r="J102" s="700" t="n">
        <v>-0.115595518289256</v>
      </c>
      <c r="K102" s="699" t="n">
        <v>-676.3</v>
      </c>
      <c r="L102" s="700" t="n">
        <v>0.158014018691589</v>
      </c>
    </row>
    <row r="103">
      <c r="D103" s="49" t="inlineStr">
        <is>
          <t>62200011-R &amp; M / MECHANIC WORKSHOP UPGRADE</t>
        </is>
      </c>
      <c r="F103" s="699" t="n">
        <v>-1541.85</v>
      </c>
      <c r="G103" s="699" t="n">
        <v>-3500</v>
      </c>
      <c r="H103" s="699" t="n">
        <v>-2528.9</v>
      </c>
      <c r="I103" s="699" t="n">
        <v>-987.05</v>
      </c>
      <c r="J103" s="700" t="n">
        <v>0.640172520024646</v>
      </c>
      <c r="K103" s="699" t="n">
        <v>971.1</v>
      </c>
      <c r="L103" s="700" t="n">
        <v>-0.277457142857143</v>
      </c>
    </row>
    <row r="104">
      <c r="D104" s="49" t="inlineStr">
        <is>
          <t>62200013-R &amp; M / TOOLS</t>
        </is>
      </c>
      <c r="F104" s="699" t="n">
        <v>-7718.72</v>
      </c>
      <c r="G104" s="699" t="n">
        <v>-5000</v>
      </c>
      <c r="H104" s="699" t="n">
        <v>-2910.18</v>
      </c>
      <c r="I104" s="699" t="n">
        <v>4808.54</v>
      </c>
      <c r="J104" s="700" t="n">
        <v>-0.6229711662037229</v>
      </c>
      <c r="K104" s="699" t="n">
        <v>2089.82</v>
      </c>
      <c r="L104" s="700" t="n">
        <v>-0.417964</v>
      </c>
    </row>
    <row r="105">
      <c r="D105" s="49" t="inlineStr">
        <is>
          <t>62200014-R &amp; M / PAINT FOR FAIRWAYS &amp; MARKING COURSE / SAND</t>
        </is>
      </c>
      <c r="F105" s="699" t="n">
        <v>-2753.1</v>
      </c>
      <c r="G105" s="699" t="n">
        <v>-2000</v>
      </c>
      <c r="H105" s="699" t="n">
        <v>-1992.12</v>
      </c>
      <c r="I105" s="699" t="n">
        <v>760.98</v>
      </c>
      <c r="J105" s="700" t="n">
        <v>-0.276408412335186</v>
      </c>
      <c r="K105" s="699" t="n">
        <v>7.88000000000011</v>
      </c>
      <c r="L105" s="700" t="n">
        <v>-0.00394000000000005</v>
      </c>
    </row>
    <row r="106">
      <c r="D106" s="49" t="inlineStr">
        <is>
          <t>62200015-R &amp; M / CONSTRUCTION MATERIALS</t>
        </is>
      </c>
      <c r="F106" s="699" t="n">
        <v>-11165.01</v>
      </c>
      <c r="G106" s="699" t="n">
        <v>-6000</v>
      </c>
      <c r="H106" s="699" t="n">
        <v>-2774.43</v>
      </c>
      <c r="I106" s="699" t="n">
        <v>8390.58</v>
      </c>
      <c r="J106" s="700" t="n">
        <v>-0.751506716071011</v>
      </c>
      <c r="K106" s="699" t="n">
        <v>3225.57</v>
      </c>
      <c r="L106" s="700" t="n">
        <v>-0.537595</v>
      </c>
    </row>
    <row r="107">
      <c r="D107" s="49" t="inlineStr">
        <is>
          <t>62200016-R &amp; M / MECHANICAL SPARES</t>
        </is>
      </c>
      <c r="F107" s="699" t="n">
        <v>-38220.61</v>
      </c>
      <c r="G107" s="699" t="n">
        <v>-30000</v>
      </c>
      <c r="H107" s="699" t="n">
        <v>-53223.62</v>
      </c>
      <c r="I107" s="699" t="n">
        <v>-15003.01</v>
      </c>
      <c r="J107" s="700" t="n">
        <v>0.392537167774141</v>
      </c>
      <c r="K107" s="699" t="n">
        <v>-23223.62</v>
      </c>
      <c r="L107" s="700" t="n">
        <v>0.774120666666667</v>
      </c>
    </row>
    <row r="108">
      <c r="D108" s="49" t="inlineStr">
        <is>
          <t>62200017-R &amp; M / PRUNING CONTRACTOR</t>
        </is>
      </c>
      <c r="F108" s="699" t="n">
        <v>-2448</v>
      </c>
      <c r="G108" s="699" t="n">
        <v>-4800</v>
      </c>
      <c r="H108" s="699" t="n">
        <v>-1400</v>
      </c>
      <c r="I108" s="699" t="n">
        <v>1048</v>
      </c>
      <c r="J108" s="700" t="n">
        <v>-0.428104575163399</v>
      </c>
      <c r="K108" s="699" t="n">
        <v>3400</v>
      </c>
      <c r="L108" s="700" t="n">
        <v>-0.708333333333333</v>
      </c>
    </row>
    <row r="109">
      <c r="D109" s="49" t="inlineStr">
        <is>
          <t>62200018-R &amp; M / EXTERNAL SERVICES</t>
        </is>
      </c>
      <c r="F109" s="699" t="n">
        <v>-48068.09</v>
      </c>
      <c r="G109" s="699" t="n">
        <v>-29640</v>
      </c>
      <c r="H109" s="699" t="n">
        <v>-42543.31</v>
      </c>
      <c r="I109" s="699" t="n">
        <v>5524.78</v>
      </c>
      <c r="J109" s="700" t="n">
        <v>-0.114936541060816</v>
      </c>
      <c r="K109" s="699" t="n">
        <v>-12903.31</v>
      </c>
      <c r="L109" s="700" t="n">
        <v>0.435334345479082</v>
      </c>
    </row>
    <row r="110">
      <c r="D110" s="49" t="inlineStr">
        <is>
          <t>62200019-SUNDRY COURSE ITEMS</t>
        </is>
      </c>
      <c r="F110" s="699" t="n">
        <v>-13283.04</v>
      </c>
      <c r="G110" s="699" t="n">
        <v>-6000</v>
      </c>
      <c r="H110" s="699" t="n">
        <v>-8884.120000000001</v>
      </c>
      <c r="I110" s="699" t="n">
        <v>4398.92</v>
      </c>
      <c r="J110" s="700" t="n">
        <v>-0.331168166323372</v>
      </c>
      <c r="K110" s="699" t="n">
        <v>-2884.12</v>
      </c>
      <c r="L110" s="700" t="n">
        <v>0.480686666666667</v>
      </c>
    </row>
    <row r="111">
      <c r="D111" s="49" t="inlineStr">
        <is>
          <t>62200021-R&amp;M 1ST HOL;E FAIRWAY &amp; ANTI GREEN</t>
        </is>
      </c>
      <c r="F111" s="699" t="n">
        <v>-37214.02</v>
      </c>
      <c r="G111" s="699" t="n">
        <v>-14612</v>
      </c>
      <c r="H111" s="699" t="n">
        <v>-11055.02</v>
      </c>
      <c r="I111" s="699" t="n">
        <v>26159</v>
      </c>
      <c r="J111" s="700" t="n">
        <v>-0.702934001755252</v>
      </c>
      <c r="K111" s="699" t="n">
        <v>3556.98</v>
      </c>
      <c r="L111" s="700" t="n">
        <v>-0.243428688748973</v>
      </c>
    </row>
    <row r="112">
      <c r="D112" s="49" t="inlineStr">
        <is>
          <t>62200023-R &amp; M / SEEDS &amp; TURF</t>
        </is>
      </c>
      <c r="F112" s="699" t="n">
        <v>-15837.9</v>
      </c>
      <c r="G112" s="699" t="n">
        <v>-17900</v>
      </c>
      <c r="H112" s="699" t="n">
        <v>-36942.87</v>
      </c>
      <c r="I112" s="699" t="n">
        <v>-21104.97</v>
      </c>
      <c r="J112" s="700" t="n">
        <v>1.33256113499896</v>
      </c>
      <c r="K112" s="699" t="n">
        <v>-19042.87</v>
      </c>
      <c r="L112" s="700" t="n">
        <v>1.06384748603352</v>
      </c>
    </row>
    <row r="113">
      <c r="D113" s="49" t="inlineStr">
        <is>
          <t>62200024-R &amp; M EXPENDABLE SUPPLIES WORKSHOP</t>
        </is>
      </c>
      <c r="F113" s="699" t="n">
        <v>-3436.73</v>
      </c>
      <c r="G113" s="699" t="n">
        <v>-8000</v>
      </c>
      <c r="H113" s="699" t="n">
        <v>-4617.71</v>
      </c>
      <c r="I113" s="699" t="n">
        <v>-1180.98</v>
      </c>
      <c r="J113" s="700" t="n">
        <v>0.34363479237531</v>
      </c>
      <c r="K113" s="699" t="n">
        <v>3382.29</v>
      </c>
      <c r="L113" s="700" t="n">
        <v>-0.42278625</v>
      </c>
    </row>
    <row r="114">
      <c r="D114" s="49" t="inlineStr">
        <is>
          <t>62200029-R &amp; M FENCING &amp; GATES</t>
        </is>
      </c>
      <c r="F114" s="699" t="n">
        <v>-3583.25</v>
      </c>
      <c r="G114" s="699" t="n">
        <v>-2000</v>
      </c>
      <c r="H114" s="699" t="n">
        <v>-23359.18</v>
      </c>
      <c r="I114" s="699" t="n">
        <v>-19775.93</v>
      </c>
      <c r="J114" s="700" t="n">
        <v>5.51899253471011</v>
      </c>
      <c r="K114" s="699" t="n">
        <v>-21359.18</v>
      </c>
      <c r="L114" s="700" t="n">
        <v>10.67959</v>
      </c>
    </row>
    <row r="115">
      <c r="D115" s="49" t="inlineStr">
        <is>
          <t>62200047-REPLACEMENT OF 57 SPRINKLER HEADS</t>
        </is>
      </c>
      <c r="F115" s="699" t="n">
        <v>-7818.83</v>
      </c>
      <c r="G115" s="699" t="n">
        <v>-6000</v>
      </c>
      <c r="H115" s="699" t="n"/>
      <c r="I115" s="699" t="n">
        <v>7818.83</v>
      </c>
      <c r="J115" s="700" t="n">
        <v>-1</v>
      </c>
      <c r="K115" s="699" t="n">
        <v>6000</v>
      </c>
      <c r="L115" s="700" t="n">
        <v>-1</v>
      </c>
    </row>
    <row r="116">
      <c r="D116" s="49" t="inlineStr">
        <is>
          <t>62200048-CLEAR DEBRI FROM OLD TURF NURSERY</t>
        </is>
      </c>
      <c r="F116" s="699" t="n">
        <v>-16940</v>
      </c>
      <c r="G116" s="699" t="n">
        <v>0</v>
      </c>
      <c r="H116" s="699" t="n"/>
      <c r="I116" s="699" t="n">
        <v>16940</v>
      </c>
      <c r="J116" s="700" t="n">
        <v>-1</v>
      </c>
      <c r="K116" s="699" t="n">
        <v>0</v>
      </c>
      <c r="L116" s="700" t="n"/>
    </row>
    <row r="117">
      <c r="D117" s="49" t="inlineStr">
        <is>
          <t>62200049-R&amp;M DITCHES CLEAN UP</t>
        </is>
      </c>
      <c r="F117" s="699" t="n">
        <v>-1342</v>
      </c>
      <c r="G117" s="699" t="n">
        <v>0</v>
      </c>
      <c r="H117" s="699" t="n"/>
      <c r="I117" s="699" t="n">
        <v>1342</v>
      </c>
      <c r="J117" s="700" t="n">
        <v>-1</v>
      </c>
      <c r="K117" s="699" t="n">
        <v>0</v>
      </c>
      <c r="L117" s="700" t="n"/>
    </row>
    <row r="118">
      <c r="D118" s="49" t="inlineStr">
        <is>
          <t>62200054-R &amp; M DRIVING RANGE IMPROVEMENTS</t>
        </is>
      </c>
      <c r="F118" s="699" t="n">
        <v>0</v>
      </c>
      <c r="G118" s="699" t="n">
        <v>-1000</v>
      </c>
      <c r="H118" s="699" t="n">
        <v>-1688.99</v>
      </c>
      <c r="I118" s="699" t="n">
        <v>-1688.99</v>
      </c>
      <c r="J118" s="700" t="n"/>
      <c r="K118" s="699" t="n">
        <v>-688.99</v>
      </c>
      <c r="L118" s="700" t="n">
        <v>0.68899</v>
      </c>
    </row>
    <row r="119">
      <c r="D119" s="49" t="inlineStr">
        <is>
          <t>62200070-SAND</t>
        </is>
      </c>
      <c r="F119" s="699" t="n">
        <v>-20071.49</v>
      </c>
      <c r="G119" s="699" t="n">
        <v>-15795</v>
      </c>
      <c r="H119" s="699" t="n">
        <v>-16620.66</v>
      </c>
      <c r="I119" s="699" t="n">
        <v>3450.83000000001</v>
      </c>
      <c r="J119" s="700" t="n">
        <v>-0.171926947127493</v>
      </c>
      <c r="K119" s="699" t="n">
        <v>-825.66</v>
      </c>
      <c r="L119" s="700" t="n">
        <v>0.0522735042735043</v>
      </c>
    </row>
    <row r="120">
      <c r="D120" s="49" t="inlineStr">
        <is>
          <t>62200078-R&amp;M RE HOLLOWTYNING</t>
        </is>
      </c>
      <c r="F120" s="699" t="n">
        <v>-55267.38</v>
      </c>
      <c r="G120" s="699" t="n">
        <v>-83371</v>
      </c>
      <c r="H120" s="699" t="n">
        <v>-72537.46000000001</v>
      </c>
      <c r="I120" s="699" t="n">
        <v>-17270.08</v>
      </c>
      <c r="J120" s="700" t="n">
        <v>0.312482335873349</v>
      </c>
      <c r="K120" s="699" t="n">
        <v>10833.54</v>
      </c>
      <c r="L120" s="700" t="n">
        <v>-0.129943745427067</v>
      </c>
    </row>
    <row r="121">
      <c r="D121" s="49" t="inlineStr">
        <is>
          <t>62200101-NEW TREES</t>
        </is>
      </c>
      <c r="F121" s="699" t="n">
        <v>-760</v>
      </c>
      <c r="G121" s="699" t="n">
        <v>-5000</v>
      </c>
      <c r="H121" s="699" t="n">
        <v>-4720</v>
      </c>
      <c r="I121" s="699" t="n">
        <v>-3960</v>
      </c>
      <c r="J121" s="700" t="n">
        <v>5.21052631578947</v>
      </c>
      <c r="K121" s="699" t="n">
        <v>280</v>
      </c>
      <c r="L121" s="700" t="n">
        <v>-0.056</v>
      </c>
    </row>
    <row r="122">
      <c r="D122" s="49" t="inlineStr">
        <is>
          <t>62200126-BUGGY PATH REPAIR HOLE 2</t>
        </is>
      </c>
      <c r="F122" s="699" t="n">
        <v>0</v>
      </c>
      <c r="G122" s="699" t="n">
        <v>0</v>
      </c>
      <c r="H122" s="699" t="n">
        <v>-19210.37</v>
      </c>
      <c r="I122" s="699" t="n">
        <v>-19210.37</v>
      </c>
      <c r="J122" s="700" t="n"/>
      <c r="K122" s="699" t="n">
        <v>-19210.37</v>
      </c>
      <c r="L122" s="700" t="n"/>
    </row>
    <row r="123">
      <c r="D123" s="49" t="inlineStr">
        <is>
          <t>62200142-GOLF COURSE CONSULTANCY</t>
        </is>
      </c>
      <c r="F123" s="699" t="n">
        <v>0</v>
      </c>
      <c r="G123" s="699" t="n">
        <v>-28800</v>
      </c>
      <c r="H123" s="699" t="n"/>
      <c r="I123" s="699" t="n">
        <v>0</v>
      </c>
      <c r="J123" s="700" t="n"/>
      <c r="K123" s="699" t="n">
        <v>28800</v>
      </c>
      <c r="L123" s="700" t="n">
        <v>-1</v>
      </c>
    </row>
    <row r="124">
      <c r="D124" s="49" t="inlineStr">
        <is>
          <t>62200152-NATIVE AREAS</t>
        </is>
      </c>
      <c r="F124" s="699" t="n">
        <v>-21760.56</v>
      </c>
      <c r="G124" s="699" t="n">
        <v>-10000</v>
      </c>
      <c r="H124" s="699" t="n">
        <v>-5787.8</v>
      </c>
      <c r="I124" s="699" t="n">
        <v>15972.76</v>
      </c>
      <c r="J124" s="700" t="n">
        <v>-0.734023389103957</v>
      </c>
      <c r="K124" s="699" t="n">
        <v>4212.2</v>
      </c>
      <c r="L124" s="700" t="n">
        <v>-0.42122</v>
      </c>
    </row>
    <row r="125">
      <c r="C125" s="47" t="inlineStr">
        <is>
          <t>Rep &amp; maintenance non course</t>
        </is>
      </c>
      <c r="D125" s="51" t="inlineStr">
        <is>
          <t>Total</t>
        </is>
      </c>
      <c r="E125" s="52" t="n"/>
      <c r="F125" s="697" t="n">
        <v>-64751.74</v>
      </c>
      <c r="G125" s="697" t="n">
        <v>-62400</v>
      </c>
      <c r="H125" s="697" t="n">
        <v>-140749.06</v>
      </c>
      <c r="I125" s="697" t="n">
        <v>-75997.32000000001</v>
      </c>
      <c r="J125" s="698" t="n">
        <v>1.17367224417444</v>
      </c>
      <c r="K125" s="697" t="n">
        <v>-78349.06</v>
      </c>
      <c r="L125" s="698" t="n">
        <v>1.25559391025641</v>
      </c>
    </row>
    <row r="126">
      <c r="D126" s="49" t="inlineStr">
        <is>
          <t>62200000-REPARACIONES Y CONSERCACION</t>
        </is>
      </c>
      <c r="F126" s="699" t="n">
        <v>-11665.17</v>
      </c>
      <c r="G126" s="699" t="n">
        <v>-11241.4988075996</v>
      </c>
      <c r="H126" s="699" t="n">
        <v>-11135.29</v>
      </c>
      <c r="I126" s="699" t="n">
        <v>529.880000000001</v>
      </c>
      <c r="J126" s="700" t="n">
        <v>-0.0454241129790651</v>
      </c>
      <c r="K126" s="699" t="n">
        <v>106.208807599609</v>
      </c>
      <c r="L126" s="700" t="n">
        <v>-0.00944792232934352</v>
      </c>
    </row>
    <row r="127">
      <c r="D127" s="49" t="inlineStr">
        <is>
          <t>62200003-R &amp; M / ELEMENTOS DE TRANSPORTS</t>
        </is>
      </c>
      <c r="F127" s="699" t="n">
        <v>-17507.76</v>
      </c>
      <c r="G127" s="699" t="n">
        <v>-16871.8898364739</v>
      </c>
      <c r="H127" s="699" t="n">
        <v>-16205.92</v>
      </c>
      <c r="I127" s="699" t="n">
        <v>1301.84</v>
      </c>
      <c r="J127" s="700" t="n">
        <v>-0.0743578847322558</v>
      </c>
      <c r="K127" s="699" t="n">
        <v>665.969836473892</v>
      </c>
      <c r="L127" s="700" t="n">
        <v>-0.0394721541527725</v>
      </c>
    </row>
    <row r="128">
      <c r="D128" s="49" t="inlineStr">
        <is>
          <t>62200005-R &amp; M / ORDENADORES</t>
        </is>
      </c>
      <c r="F128" s="699" t="n">
        <v>-15615.34</v>
      </c>
      <c r="G128" s="699" t="n">
        <v>-15048.2012684138</v>
      </c>
      <c r="H128" s="699" t="n">
        <v>-26979.37</v>
      </c>
      <c r="I128" s="699" t="n">
        <v>-11364.03</v>
      </c>
      <c r="J128" s="700" t="n">
        <v>0.727747842826349</v>
      </c>
      <c r="K128" s="699" t="n">
        <v>-11931.1687315862</v>
      </c>
      <c r="L128" s="700" t="n">
        <v>0.792863447183535</v>
      </c>
    </row>
    <row r="129">
      <c r="D129" s="49" t="inlineStr">
        <is>
          <t>62200034-WOODEN SIGNS</t>
        </is>
      </c>
      <c r="F129" s="699" t="n">
        <v>0</v>
      </c>
      <c r="G129" s="699" t="n">
        <v>0</v>
      </c>
      <c r="H129" s="699" t="n">
        <v>-9082.24</v>
      </c>
      <c r="I129" s="699" t="n">
        <v>-9082.24</v>
      </c>
      <c r="J129" s="700" t="n"/>
      <c r="K129" s="699" t="n">
        <v>-9082.24</v>
      </c>
      <c r="L129" s="700" t="n"/>
    </row>
    <row r="130">
      <c r="D130" s="49" t="inlineStr">
        <is>
          <t>62200036-R &amp; M / PLANTAS Y COSAS DEL JARDIN</t>
        </is>
      </c>
      <c r="F130" s="699" t="n">
        <v>-1541.25</v>
      </c>
      <c r="G130" s="699" t="n">
        <v>-1485.27282818964</v>
      </c>
      <c r="H130" s="699" t="n">
        <v>-978.4</v>
      </c>
      <c r="I130" s="699" t="n">
        <v>562.85</v>
      </c>
      <c r="J130" s="700" t="n">
        <v>-0.365190592051906</v>
      </c>
      <c r="K130" s="699" t="n">
        <v>506.872828189636</v>
      </c>
      <c r="L130" s="700" t="n">
        <v>-0.341265805560754</v>
      </c>
    </row>
    <row r="131">
      <c r="D131" s="49" t="inlineStr">
        <is>
          <t>62200042-DAMP PROTECTION ON CLUBHOUSE ROOF</t>
        </is>
      </c>
      <c r="F131" s="699" t="n">
        <v>0</v>
      </c>
      <c r="G131" s="699" t="n">
        <v>0</v>
      </c>
      <c r="H131" s="699" t="n">
        <v>-36742.51</v>
      </c>
      <c r="I131" s="699" t="n">
        <v>-36742.51</v>
      </c>
      <c r="J131" s="700" t="n"/>
      <c r="K131" s="699" t="n">
        <v>-36742.51</v>
      </c>
      <c r="L131" s="700" t="n"/>
    </row>
    <row r="132">
      <c r="D132" s="49" t="inlineStr">
        <is>
          <t>62200044-NEW ALARM SYSTEM FOR OFFICES</t>
        </is>
      </c>
      <c r="F132" s="699" t="n">
        <v>-2045.94</v>
      </c>
      <c r="G132" s="699" t="n">
        <v>-1971.63282407546</v>
      </c>
      <c r="H132" s="699" t="n">
        <v>-2542.14</v>
      </c>
      <c r="I132" s="699" t="n">
        <v>-496.2</v>
      </c>
      <c r="J132" s="700" t="n">
        <v>0.242529106425408</v>
      </c>
      <c r="K132" s="699" t="n">
        <v>-570.507175924539</v>
      </c>
      <c r="L132" s="700" t="n">
        <v>0.289357718616833</v>
      </c>
    </row>
    <row r="133">
      <c r="D133" s="49" t="inlineStr">
        <is>
          <t>62200045-LOCKERS AREA REFURBISHMENT</t>
        </is>
      </c>
      <c r="F133" s="699" t="n">
        <v>-896</v>
      </c>
      <c r="G133" s="699" t="n">
        <v>-863.457877734251</v>
      </c>
      <c r="H133" s="699" t="n"/>
      <c r="I133" s="699" t="n">
        <v>896</v>
      </c>
      <c r="J133" s="700" t="n">
        <v>-1</v>
      </c>
      <c r="K133" s="699" t="n">
        <v>863.457877734251</v>
      </c>
      <c r="L133" s="700" t="n">
        <v>-1</v>
      </c>
    </row>
    <row r="134">
      <c r="D134" s="49" t="inlineStr">
        <is>
          <t>62200050-R &amp; M KITCHEN  TO 30 APRIL 2013</t>
        </is>
      </c>
      <c r="F134" s="699" t="n">
        <v>-3340.92</v>
      </c>
      <c r="G134" s="699" t="n">
        <v>-3219.5800143749</v>
      </c>
      <c r="H134" s="699" t="n">
        <v>-21116.11</v>
      </c>
      <c r="I134" s="699" t="n">
        <v>-17775.19</v>
      </c>
      <c r="J134" s="700" t="n">
        <v>5.32044766112328</v>
      </c>
      <c r="K134" s="699" t="n">
        <v>-17896.5299856251</v>
      </c>
      <c r="L134" s="700" t="n">
        <v>5.55865358392088</v>
      </c>
    </row>
    <row r="135">
      <c r="D135" s="49" t="inlineStr">
        <is>
          <t>62200051-R &amp; M BAR</t>
        </is>
      </c>
      <c r="F135" s="699" t="n">
        <v>0</v>
      </c>
      <c r="G135" s="699" t="n">
        <v>0</v>
      </c>
      <c r="H135" s="699" t="n">
        <v>-713.17</v>
      </c>
      <c r="I135" s="699" t="n">
        <v>-713.17</v>
      </c>
      <c r="J135" s="700" t="n"/>
      <c r="K135" s="699" t="n">
        <v>-713.17</v>
      </c>
      <c r="L135" s="700" t="n"/>
    </row>
    <row r="136">
      <c r="D136" s="49" t="inlineStr">
        <is>
          <t>62200060-R+M BUGGY PARKING MEMBERS</t>
        </is>
      </c>
      <c r="F136" s="699" t="n">
        <v>-289.79</v>
      </c>
      <c r="G136" s="699" t="n">
        <v>-279.265020523001</v>
      </c>
      <c r="H136" s="699" t="n">
        <v>-6096.6</v>
      </c>
      <c r="I136" s="699" t="n">
        <v>-5806.81</v>
      </c>
      <c r="J136" s="700" t="n">
        <v>20.0379930294351</v>
      </c>
      <c r="K136" s="699" t="n">
        <v>-5817.334979477</v>
      </c>
      <c r="L136" s="700" t="n">
        <v>20.8308758776249</v>
      </c>
    </row>
    <row r="137">
      <c r="D137" s="49" t="inlineStr">
        <is>
          <t>62200065-R+M GENTS CHANGING ROOM REPAIR</t>
        </is>
      </c>
      <c r="F137" s="699" t="n">
        <v>0</v>
      </c>
      <c r="G137" s="699" t="n">
        <v>0</v>
      </c>
      <c r="H137" s="699" t="n">
        <v>-5053.02</v>
      </c>
      <c r="I137" s="699" t="n">
        <v>-5053.02</v>
      </c>
      <c r="J137" s="700" t="n"/>
      <c r="K137" s="699" t="n">
        <v>-5053.02</v>
      </c>
      <c r="L137" s="700" t="n"/>
    </row>
    <row r="138">
      <c r="D138" s="49" t="inlineStr">
        <is>
          <t>62200076-REPAIR ELECTRICS PHASE 1</t>
        </is>
      </c>
      <c r="F138" s="699" t="n">
        <v>-9099.57</v>
      </c>
      <c r="G138" s="699" t="n">
        <v>-8769.079688051621</v>
      </c>
      <c r="H138" s="699" t="n">
        <v>-4104.28</v>
      </c>
      <c r="I138" s="699" t="n">
        <v>4995.29</v>
      </c>
      <c r="J138" s="700" t="n">
        <v>-0.548958906849445</v>
      </c>
      <c r="K138" s="699" t="n">
        <v>4664.79968805162</v>
      </c>
      <c r="L138" s="700" t="n">
        <v>-0.531960006522427</v>
      </c>
    </row>
    <row r="139">
      <c r="D139" s="49" t="inlineStr">
        <is>
          <t>62200104-BAR FLOOR REPAIR</t>
        </is>
      </c>
      <c r="F139" s="699" t="n"/>
      <c r="G139" s="699" t="n"/>
      <c r="H139" s="699" t="n">
        <v>-0.0100000000002183</v>
      </c>
      <c r="I139" s="699" t="n">
        <v>-0.0100000000002183</v>
      </c>
      <c r="J139" s="700" t="n"/>
      <c r="K139" s="699" t="n">
        <v>-0.0100000000002183</v>
      </c>
      <c r="L139" s="700" t="n"/>
    </row>
    <row r="140">
      <c r="D140" s="49" t="inlineStr">
        <is>
          <t>62900014-REPARACIONES Y CONSERVACIONES</t>
        </is>
      </c>
      <c r="F140" s="699" t="n">
        <v>-2750</v>
      </c>
      <c r="G140" s="699" t="n">
        <v>-2650.12183456383</v>
      </c>
      <c r="H140" s="699" t="n"/>
      <c r="I140" s="699" t="n">
        <v>2750</v>
      </c>
      <c r="J140" s="700" t="n">
        <v>-1</v>
      </c>
      <c r="K140" s="699" t="n">
        <v>2650.12183456383</v>
      </c>
      <c r="L140" s="700" t="n">
        <v>-1</v>
      </c>
    </row>
    <row r="141">
      <c r="C141" s="47" t="inlineStr">
        <is>
          <t>Services (electric, water)</t>
        </is>
      </c>
      <c r="D141" s="51" t="inlineStr">
        <is>
          <t>Total</t>
        </is>
      </c>
      <c r="E141" s="52" t="n"/>
      <c r="F141" s="697" t="n">
        <v>-155705.61</v>
      </c>
      <c r="G141" s="697" t="n">
        <v>-168000</v>
      </c>
      <c r="H141" s="697" t="n">
        <v>-154382.98</v>
      </c>
      <c r="I141" s="697" t="n">
        <v>1322.63</v>
      </c>
      <c r="J141" s="698" t="n">
        <v>-0.008494427400528319</v>
      </c>
      <c r="K141" s="697" t="n">
        <v>13617.02</v>
      </c>
      <c r="L141" s="698" t="n">
        <v>-0.0810536904761906</v>
      </c>
    </row>
    <row r="142">
      <c r="D142" s="49" t="inlineStr">
        <is>
          <t>62800001-ELECTRICIDAD</t>
        </is>
      </c>
      <c r="F142" s="699" t="n">
        <v>-56472.99</v>
      </c>
      <c r="G142" s="699" t="n">
        <v>-60932.0519665284</v>
      </c>
      <c r="H142" s="699" t="n">
        <v>-54959.32</v>
      </c>
      <c r="I142" s="699" t="n">
        <v>1513.67</v>
      </c>
      <c r="J142" s="700" t="n">
        <v>-0.0268034329331597</v>
      </c>
      <c r="K142" s="699" t="n">
        <v>5972.73196652837</v>
      </c>
      <c r="L142" s="700" t="n">
        <v>-0.09802282663661741</v>
      </c>
    </row>
    <row r="143">
      <c r="D143" s="49" t="inlineStr">
        <is>
          <t>62800003-AGUA</t>
        </is>
      </c>
      <c r="F143" s="699" t="n">
        <v>-93544.3</v>
      </c>
      <c r="G143" s="699" t="n">
        <v>-100930.482851581</v>
      </c>
      <c r="H143" s="699" t="n">
        <v>-93801.92999999999</v>
      </c>
      <c r="I143" s="699" t="n">
        <v>-257.62999999999</v>
      </c>
      <c r="J143" s="700" t="n">
        <v>0.00275409618758161</v>
      </c>
      <c r="K143" s="699" t="n">
        <v>7128.55285158129</v>
      </c>
      <c r="L143" s="700" t="n">
        <v>-0.0706283438875831</v>
      </c>
    </row>
    <row r="144">
      <c r="D144" s="49" t="inlineStr">
        <is>
          <t>62800004-GAS</t>
        </is>
      </c>
      <c r="F144" s="699" t="n">
        <v>-5688.32</v>
      </c>
      <c r="G144" s="699" t="n">
        <v>-6137.46518189036</v>
      </c>
      <c r="H144" s="699" t="n">
        <v>-5621.73</v>
      </c>
      <c r="I144" s="699" t="n">
        <v>66.5900000000001</v>
      </c>
      <c r="J144" s="700" t="n">
        <v>-0.0117064440819082</v>
      </c>
      <c r="K144" s="699" t="n">
        <v>515.735181890365</v>
      </c>
      <c r="L144" s="700" t="n">
        <v>-0.08403064890895511</v>
      </c>
    </row>
    <row r="145">
      <c r="B145" s="47" t="inlineStr">
        <is>
          <t>Back office services</t>
        </is>
      </c>
      <c r="C145" s="696" t="inlineStr">
        <is>
          <t>Total</t>
        </is>
      </c>
      <c r="D145" s="49" t="n"/>
      <c r="F145" s="697" t="n">
        <v>-267950.89</v>
      </c>
      <c r="G145" s="697" t="n">
        <v>-248416.5</v>
      </c>
      <c r="H145" s="697" t="n">
        <v>-291978.9</v>
      </c>
      <c r="I145" s="697" t="n">
        <v>-24028.01</v>
      </c>
      <c r="J145" s="698" t="n">
        <v>0.0896731860080779</v>
      </c>
      <c r="K145" s="697" t="n">
        <v>-43562.4</v>
      </c>
      <c r="L145" s="698" t="n">
        <v>0.175360332345071</v>
      </c>
    </row>
    <row r="146">
      <c r="C146" s="47" t="inlineStr">
        <is>
          <t>Legal, Gestoria. Audit, Insur.</t>
        </is>
      </c>
      <c r="D146" s="51" t="inlineStr">
        <is>
          <t>Total</t>
        </is>
      </c>
      <c r="E146" s="52" t="n"/>
      <c r="F146" s="697" t="n">
        <v>-127692.65</v>
      </c>
      <c r="G146" s="697" t="n">
        <v>-91200</v>
      </c>
      <c r="H146" s="697" t="n">
        <v>-149101.39</v>
      </c>
      <c r="I146" s="697" t="n">
        <v>-21408.74</v>
      </c>
      <c r="J146" s="698" t="n">
        <v>0.167658357783318</v>
      </c>
      <c r="K146" s="697" t="n">
        <v>-57901.39</v>
      </c>
      <c r="L146" s="698" t="n">
        <v>0.634883662280703</v>
      </c>
    </row>
    <row r="147">
      <c r="D147" s="49" t="inlineStr">
        <is>
          <t>62300003-HONORARIOS GESTORIA</t>
        </is>
      </c>
      <c r="F147" s="699" t="n">
        <v>-9311.639999999999</v>
      </c>
      <c r="G147" s="699" t="n">
        <v>-6650.51252362607</v>
      </c>
      <c r="H147" s="699" t="n">
        <v>-9537.5</v>
      </c>
      <c r="I147" s="699" t="n">
        <v>-225.860000000001</v>
      </c>
      <c r="J147" s="700" t="n">
        <v>0.0242556628048336</v>
      </c>
      <c r="K147" s="699" t="n">
        <v>-2886.98747637393</v>
      </c>
      <c r="L147" s="700" t="n">
        <v>0.434099998476487</v>
      </c>
    </row>
    <row r="148">
      <c r="D148" s="49" t="inlineStr">
        <is>
          <t>62300004-HONORARIOS ABOGADO</t>
        </is>
      </c>
      <c r="F148" s="699" t="n">
        <v>-500</v>
      </c>
      <c r="G148" s="699" t="n">
        <v>-357.107476428753</v>
      </c>
      <c r="H148" s="699" t="n"/>
      <c r="I148" s="699" t="n">
        <v>500</v>
      </c>
      <c r="J148" s="700" t="n">
        <v>-1</v>
      </c>
      <c r="K148" s="699" t="n">
        <v>357.107476428753</v>
      </c>
      <c r="L148" s="700" t="n">
        <v>-1</v>
      </c>
    </row>
    <row r="149">
      <c r="D149" s="49" t="inlineStr">
        <is>
          <t>62300006-HONORARION AUDITORIA</t>
        </is>
      </c>
      <c r="F149" s="699" t="n">
        <v>-25634.32</v>
      </c>
      <c r="G149" s="699" t="n">
        <v>-18308.4146503342</v>
      </c>
      <c r="H149" s="699" t="n">
        <v>-30803.64</v>
      </c>
      <c r="I149" s="699" t="n">
        <v>-5169.32</v>
      </c>
      <c r="J149" s="700" t="n">
        <v>0.201656217133905</v>
      </c>
      <c r="K149" s="699" t="n">
        <v>-12495.2253496658</v>
      </c>
      <c r="L149" s="700" t="n">
        <v>0.682485381083374</v>
      </c>
    </row>
    <row r="150">
      <c r="D150" s="49" t="inlineStr">
        <is>
          <t>62300007-HONORARION ESTUDIO TECNICO (TECHNICAL ADVICE)</t>
        </is>
      </c>
      <c r="F150" s="699" t="n">
        <v>-25172.68</v>
      </c>
      <c r="G150" s="699" t="n">
        <v>-17978.7044594971</v>
      </c>
      <c r="H150" s="699" t="n">
        <v>-29784.18</v>
      </c>
      <c r="I150" s="699" t="n">
        <v>-4611.5</v>
      </c>
      <c r="J150" s="700" t="n">
        <v>0.183194637996431</v>
      </c>
      <c r="K150" s="699" t="n">
        <v>-11805.4755405029</v>
      </c>
      <c r="L150" s="700" t="n">
        <v>0.656636609556523</v>
      </c>
    </row>
    <row r="151">
      <c r="D151" s="49" t="inlineStr">
        <is>
          <t>62300008-HONORAIOS NOTARIOUS Y REGISTROS</t>
        </is>
      </c>
      <c r="F151" s="699" t="n">
        <v>-381.22</v>
      </c>
      <c r="G151" s="699" t="n">
        <v>-272.273024328338</v>
      </c>
      <c r="H151" s="699" t="n">
        <v>-836.62</v>
      </c>
      <c r="I151" s="699" t="n">
        <v>-455.4</v>
      </c>
      <c r="J151" s="700" t="n">
        <v>1.19458580347306</v>
      </c>
      <c r="K151" s="699" t="n">
        <v>-564.346975671662</v>
      </c>
      <c r="L151" s="700" t="n">
        <v>2.07272452738875</v>
      </c>
    </row>
    <row r="152">
      <c r="D152" s="49" t="inlineStr">
        <is>
          <t>62300009-SERVIC TRADUCTORA DIPLOMADA</t>
        </is>
      </c>
      <c r="F152" s="699" t="n">
        <v>0</v>
      </c>
      <c r="G152" s="699" t="n">
        <v>0</v>
      </c>
      <c r="H152" s="699" t="n">
        <v>-242</v>
      </c>
      <c r="I152" s="699" t="n">
        <v>-242</v>
      </c>
      <c r="J152" s="700" t="n"/>
      <c r="K152" s="699" t="n">
        <v>-242</v>
      </c>
      <c r="L152" s="700" t="n"/>
    </row>
    <row r="153">
      <c r="D153" s="49" t="inlineStr">
        <is>
          <t>62300013-INGENIERO TECNICO INDUSTRIAL</t>
        </is>
      </c>
      <c r="F153" s="699" t="n">
        <v>-4000</v>
      </c>
      <c r="G153" s="699" t="n">
        <v>-2856.85981143002</v>
      </c>
      <c r="H153" s="699" t="n">
        <v>-3500</v>
      </c>
      <c r="I153" s="699" t="n">
        <v>500</v>
      </c>
      <c r="J153" s="700" t="n">
        <v>-0.125</v>
      </c>
      <c r="K153" s="699" t="n">
        <v>-643.140188569977</v>
      </c>
      <c r="L153" s="700" t="n">
        <v>0.225121367872807</v>
      </c>
    </row>
    <row r="154">
      <c r="D154" s="49" t="inlineStr">
        <is>
          <t>62300020-SERVICES TTOO EXTERNAL</t>
        </is>
      </c>
      <c r="F154" s="699" t="n">
        <v>-1880.58</v>
      </c>
      <c r="G154" s="699" t="n">
        <v>-1343.13835604477</v>
      </c>
      <c r="H154" s="699" t="n"/>
      <c r="I154" s="699" t="n">
        <v>1880.58</v>
      </c>
      <c r="J154" s="700" t="n">
        <v>-1</v>
      </c>
      <c r="K154" s="699" t="n">
        <v>1343.13835604477</v>
      </c>
      <c r="L154" s="700" t="n">
        <v>-1</v>
      </c>
    </row>
    <row r="155">
      <c r="D155" s="49" t="inlineStr">
        <is>
          <t>62310000-SERVIC. PROFESIONALES INDEPENDIENTES</t>
        </is>
      </c>
      <c r="F155" s="699" t="n">
        <v>-8081.4</v>
      </c>
      <c r="G155" s="699" t="n">
        <v>-5771.85672002265</v>
      </c>
      <c r="H155" s="699" t="n">
        <v>-17212.75</v>
      </c>
      <c r="I155" s="699" t="n">
        <v>-9131.35</v>
      </c>
      <c r="J155" s="700" t="n">
        <v>1.12992179572846</v>
      </c>
      <c r="K155" s="699" t="n">
        <v>-11440.8932799774</v>
      </c>
      <c r="L155" s="700" t="n">
        <v>1.98218594725138</v>
      </c>
    </row>
    <row r="156">
      <c r="D156" s="49" t="inlineStr">
        <is>
          <t>62500001-SEGUROS COCHES</t>
        </is>
      </c>
      <c r="F156" s="699" t="n">
        <v>-1005.4</v>
      </c>
      <c r="G156" s="699" t="n">
        <v>-718.071713602936</v>
      </c>
      <c r="H156" s="699" t="n">
        <v>-1989.62</v>
      </c>
      <c r="I156" s="699" t="n">
        <v>-984.22</v>
      </c>
      <c r="J156" s="700" t="n">
        <v>0.978933757708375</v>
      </c>
      <c r="K156" s="699" t="n">
        <v>-1271.54828639706</v>
      </c>
      <c r="L156" s="700" t="n">
        <v>1.77078175105527</v>
      </c>
    </row>
    <row r="157">
      <c r="D157" s="49" t="inlineStr">
        <is>
          <t>62500002-SERVICO ASISYENCIA SANITARIO</t>
        </is>
      </c>
      <c r="F157" s="699" t="n">
        <v>-4908.28</v>
      </c>
      <c r="G157" s="699" t="n">
        <v>-3505.56696881144</v>
      </c>
      <c r="H157" s="699" t="n">
        <v>-5006.46</v>
      </c>
      <c r="I157" s="699" t="n">
        <v>-98.18000000000031</v>
      </c>
      <c r="J157" s="700" t="n">
        <v>0.0200029338179567</v>
      </c>
      <c r="K157" s="699" t="n">
        <v>-1500.89303118856</v>
      </c>
      <c r="L157" s="700" t="n">
        <v>0.428145588015236</v>
      </c>
    </row>
    <row r="158">
      <c r="D158" s="49" t="inlineStr">
        <is>
          <t>62500003-POLIZA DIRECTOR OFFICERS LIABILITY</t>
        </is>
      </c>
      <c r="F158" s="699" t="n">
        <v>-2660.36</v>
      </c>
      <c r="G158" s="699" t="n">
        <v>-1900.06889198399</v>
      </c>
      <c r="H158" s="699" t="n"/>
      <c r="I158" s="699" t="n">
        <v>2660.36</v>
      </c>
      <c r="J158" s="700" t="n">
        <v>-1</v>
      </c>
      <c r="K158" s="699" t="n">
        <v>1900.06889198399</v>
      </c>
      <c r="L158" s="700" t="n">
        <v>-1</v>
      </c>
    </row>
    <row r="159">
      <c r="D159" s="49" t="inlineStr">
        <is>
          <t>62500004-SEGURO CASA / CAMPO DE GOLF</t>
        </is>
      </c>
      <c r="F159" s="699" t="n">
        <v>-32197.07</v>
      </c>
      <c r="G159" s="699" t="n">
        <v>-22995.6288321998</v>
      </c>
      <c r="H159" s="699" t="n">
        <v>-34683.76</v>
      </c>
      <c r="I159" s="699" t="n">
        <v>-2486.69</v>
      </c>
      <c r="J159" s="700" t="n">
        <v>0.0772334252775176</v>
      </c>
      <c r="K159" s="699" t="n">
        <v>-11688.1311678002</v>
      </c>
      <c r="L159" s="700" t="n">
        <v>0.508276214279201</v>
      </c>
    </row>
    <row r="160">
      <c r="D160" s="49" t="inlineStr">
        <is>
          <t>62500007-SEGURO DE ACCIDENTES DE TRABAJO</t>
        </is>
      </c>
      <c r="F160" s="699" t="n">
        <v>-111.31</v>
      </c>
      <c r="G160" s="699" t="n">
        <v>-79.49926640256901</v>
      </c>
      <c r="H160" s="699" t="n">
        <v>-112.67</v>
      </c>
      <c r="I160" s="699" t="n">
        <v>-1.36</v>
      </c>
      <c r="J160" s="700" t="n">
        <v>0.0122181295481089</v>
      </c>
      <c r="K160" s="699" t="n">
        <v>-33.170733597431</v>
      </c>
      <c r="L160" s="700" t="n">
        <v>0.417245782237295</v>
      </c>
    </row>
    <row r="161">
      <c r="D161" s="49" t="inlineStr">
        <is>
          <t>62500008-SEGURO DE VIDA COLECTIVO</t>
        </is>
      </c>
      <c r="F161" s="699" t="n">
        <v>-2090.8</v>
      </c>
      <c r="G161" s="699" t="n">
        <v>-1493.28062343447</v>
      </c>
      <c r="H161" s="699" t="n">
        <v>-2292.84</v>
      </c>
      <c r="I161" s="699" t="n">
        <v>-202.04</v>
      </c>
      <c r="J161" s="700" t="n">
        <v>0.09663286780179831</v>
      </c>
      <c r="K161" s="699" t="n">
        <v>-799.559376565527</v>
      </c>
      <c r="L161" s="700" t="n">
        <v>0.535438124634992</v>
      </c>
    </row>
    <row r="162">
      <c r="D162" s="49" t="inlineStr">
        <is>
          <t>62500009-SEGURO DE MAQUINARIA</t>
        </is>
      </c>
      <c r="F162" s="699" t="n">
        <v>-3425.99</v>
      </c>
      <c r="G162" s="699" t="n">
        <v>-2446.89328634029</v>
      </c>
      <c r="H162" s="699" t="n">
        <v>-5642.78</v>
      </c>
      <c r="I162" s="699" t="n">
        <v>-2216.79</v>
      </c>
      <c r="J162" s="700" t="n">
        <v>0.647050925425935</v>
      </c>
      <c r="K162" s="699" t="n">
        <v>-3195.88671365971</v>
      </c>
      <c r="L162" s="700" t="n">
        <v>1.30609975167314</v>
      </c>
    </row>
    <row r="163">
      <c r="D163" s="49" t="inlineStr">
        <is>
          <t>62500010-DEGURO RESPONSABILIDAD CIVIL</t>
        </is>
      </c>
      <c r="F163" s="699" t="n">
        <v>-6331.6</v>
      </c>
      <c r="G163" s="699" t="n">
        <v>-4522.12339551259</v>
      </c>
      <c r="H163" s="699" t="n">
        <v>-7456.57</v>
      </c>
      <c r="I163" s="699" t="n">
        <v>-1124.97</v>
      </c>
      <c r="J163" s="700" t="n">
        <v>0.177675469075747</v>
      </c>
      <c r="K163" s="699" t="n">
        <v>-2934.44660448741</v>
      </c>
      <c r="L163" s="700" t="n">
        <v>0.648909007524947</v>
      </c>
    </row>
    <row r="164">
      <c r="C164" s="47" t="inlineStr">
        <is>
          <t>Office Support</t>
        </is>
      </c>
      <c r="D164" s="51" t="inlineStr">
        <is>
          <t>Total</t>
        </is>
      </c>
      <c r="E164" s="52" t="n"/>
      <c r="F164" s="697" t="n">
        <v>-21117.38</v>
      </c>
      <c r="G164" s="697" t="n">
        <v>-19200</v>
      </c>
      <c r="H164" s="697" t="n">
        <v>-13662.63</v>
      </c>
      <c r="I164" s="697" t="n">
        <v>7454.75</v>
      </c>
      <c r="J164" s="698" t="n">
        <v>-0.353014909993569</v>
      </c>
      <c r="K164" s="697" t="n">
        <v>5537.37</v>
      </c>
      <c r="L164" s="698" t="n">
        <v>-0.2884046875</v>
      </c>
    </row>
    <row r="165">
      <c r="D165" s="49" t="inlineStr">
        <is>
          <t>62400000-GASTOS DE TRANSPORTES</t>
        </is>
      </c>
      <c r="F165" s="699" t="n">
        <v>-2398.79</v>
      </c>
      <c r="G165" s="699" t="n">
        <v>-2180.98874008045</v>
      </c>
      <c r="H165" s="699" t="n">
        <v>-1293.5</v>
      </c>
      <c r="I165" s="699" t="n">
        <v>1105.29</v>
      </c>
      <c r="J165" s="700" t="n">
        <v>-0.460769804776575</v>
      </c>
      <c r="K165" s="699" t="n">
        <v>887.488740080446</v>
      </c>
      <c r="L165" s="700" t="n">
        <v>-0.406920367707956</v>
      </c>
    </row>
    <row r="166">
      <c r="D166" s="49" t="inlineStr">
        <is>
          <t>62800002-TELEFONO</t>
        </is>
      </c>
      <c r="F166" s="699" t="n">
        <v>-4438.75</v>
      </c>
      <c r="G166" s="699" t="n">
        <v>-4035.72791700486</v>
      </c>
      <c r="H166" s="699" t="n">
        <v>-1229.16</v>
      </c>
      <c r="I166" s="699" t="n">
        <v>3209.59</v>
      </c>
      <c r="J166" s="700" t="n">
        <v>-0.723084201633343</v>
      </c>
      <c r="K166" s="699" t="n">
        <v>2806.56791700486</v>
      </c>
      <c r="L166" s="700" t="n">
        <v>-0.695430409264996</v>
      </c>
    </row>
    <row r="167">
      <c r="D167" s="49" t="inlineStr">
        <is>
          <t>62900001-GASTOS DE PAPELERIA</t>
        </is>
      </c>
      <c r="F167" s="699" t="n">
        <v>-2592.41</v>
      </c>
      <c r="G167" s="699" t="n">
        <v>-2357.02876019658</v>
      </c>
      <c r="H167" s="699" t="n">
        <v>-2749.17</v>
      </c>
      <c r="I167" s="699" t="n">
        <v>-156.76</v>
      </c>
      <c r="J167" s="700" t="n">
        <v>0.0604688301618958</v>
      </c>
      <c r="K167" s="699" t="n">
        <v>-392.141239803422</v>
      </c>
      <c r="L167" s="700" t="n">
        <v>0.166371003368969</v>
      </c>
    </row>
    <row r="168">
      <c r="D168" s="49" t="inlineStr">
        <is>
          <t>62900002-GASTOS DE OFICINA NO PAPELERIA</t>
        </is>
      </c>
      <c r="F168" s="699" t="n">
        <v>-2123.16</v>
      </c>
      <c r="G168" s="699" t="n">
        <v>-1930.38492464501</v>
      </c>
      <c r="H168" s="699" t="n">
        <v>-2132.41</v>
      </c>
      <c r="I168" s="699" t="n">
        <v>-9.25</v>
      </c>
      <c r="J168" s="700" t="n">
        <v>0.00435671357787449</v>
      </c>
      <c r="K168" s="699" t="n">
        <v>-202.025075354992</v>
      </c>
      <c r="L168" s="700" t="n">
        <v>0.104655332092455</v>
      </c>
    </row>
    <row r="169">
      <c r="D169" s="49" t="inlineStr">
        <is>
          <t>62900003-GASTOS DE CORREO</t>
        </is>
      </c>
      <c r="F169" s="699" t="n">
        <v>-176.89</v>
      </c>
      <c r="G169" s="699" t="n">
        <v>-160.829042239141</v>
      </c>
      <c r="H169" s="699" t="n">
        <v>-137</v>
      </c>
      <c r="I169" s="699" t="n">
        <v>39.89</v>
      </c>
      <c r="J169" s="700" t="n">
        <v>-0.225507377466222</v>
      </c>
      <c r="K169" s="699" t="n">
        <v>23.8290422391414</v>
      </c>
      <c r="L169" s="700" t="n">
        <v>-0.148163801185294</v>
      </c>
    </row>
    <row r="170">
      <c r="D170" s="49" t="inlineStr">
        <is>
          <t>62900015-GASTOS DE IMPRENTA</t>
        </is>
      </c>
      <c r="F170" s="699" t="n">
        <v>-9387.379999999999</v>
      </c>
      <c r="G170" s="699" t="n">
        <v>-8535.04061583397</v>
      </c>
      <c r="H170" s="699" t="n">
        <v>-6121.39</v>
      </c>
      <c r="I170" s="699" t="n">
        <v>3265.99</v>
      </c>
      <c r="J170" s="700" t="n">
        <v>-0.34791283616941</v>
      </c>
      <c r="K170" s="699" t="n">
        <v>2413.65061583397</v>
      </c>
      <c r="L170" s="700" t="n">
        <v>-0.282793102513916</v>
      </c>
    </row>
    <row r="171">
      <c r="C171" s="47" t="inlineStr">
        <is>
          <t>Publicity &amp; marketing</t>
        </is>
      </c>
      <c r="D171" s="51" t="inlineStr">
        <is>
          <t>Total</t>
        </is>
      </c>
      <c r="E171" s="52" t="n"/>
      <c r="F171" s="697" t="n">
        <v>-43650.46</v>
      </c>
      <c r="G171" s="697" t="n">
        <v>-45616.5</v>
      </c>
      <c r="H171" s="697" t="n">
        <v>-46353.63</v>
      </c>
      <c r="I171" s="697" t="n">
        <v>-2703.16999999999</v>
      </c>
      <c r="J171" s="698" t="n">
        <v>0.0619276406250929</v>
      </c>
      <c r="K171" s="697" t="n">
        <v>-737.130000000005</v>
      </c>
      <c r="L171" s="698" t="n">
        <v>0.0161592844694355</v>
      </c>
    </row>
    <row r="172">
      <c r="D172" s="49" t="inlineStr">
        <is>
          <t>62700000-PUBLICIDAD PROPAGANDA Y R.PUBLICAS</t>
        </is>
      </c>
      <c r="F172" s="699" t="n">
        <v>-41086.82</v>
      </c>
      <c r="G172" s="699" t="n">
        <v>-42937.3922870458</v>
      </c>
      <c r="H172" s="699" t="n">
        <v>-45704.22</v>
      </c>
      <c r="I172" s="699" t="n">
        <v>-4617.39999999999</v>
      </c>
      <c r="J172" s="700" t="n">
        <v>0.112381537437066</v>
      </c>
      <c r="K172" s="699" t="n">
        <v>-2766.82771295423</v>
      </c>
      <c r="L172" s="700" t="n">
        <v>0.06443865278211081</v>
      </c>
    </row>
    <row r="173">
      <c r="D173" s="49" t="inlineStr">
        <is>
          <t>62700001-RELACIONES PUBLICAS</t>
        </is>
      </c>
      <c r="F173" s="699" t="n">
        <v>-2563.64</v>
      </c>
      <c r="G173" s="699" t="n">
        <v>-2679.10771295423</v>
      </c>
      <c r="H173" s="699" t="n">
        <v>-649.41</v>
      </c>
      <c r="I173" s="699" t="n">
        <v>1914.23</v>
      </c>
      <c r="J173" s="700" t="n">
        <v>-0.746684401866097</v>
      </c>
      <c r="K173" s="699" t="n">
        <v>2029.69771295423</v>
      </c>
      <c r="L173" s="700" t="n">
        <v>-0.757602131164819</v>
      </c>
    </row>
    <row r="174">
      <c r="C174" s="47" t="inlineStr">
        <is>
          <t>Rates, taxes, community fees</t>
        </is>
      </c>
      <c r="D174" s="51" t="inlineStr">
        <is>
          <t>Total</t>
        </is>
      </c>
      <c r="E174" s="52" t="n"/>
      <c r="F174" s="697" t="n">
        <v>-33954.41</v>
      </c>
      <c r="G174" s="697" t="n">
        <v>-55200</v>
      </c>
      <c r="H174" s="697" t="n">
        <v>-27690.34</v>
      </c>
      <c r="I174" s="697" t="n">
        <v>6264.07</v>
      </c>
      <c r="J174" s="698" t="n">
        <v>-0.184484725253656</v>
      </c>
      <c r="K174" s="697" t="n">
        <v>27509.66</v>
      </c>
      <c r="L174" s="698" t="n">
        <v>-0.498363405797101</v>
      </c>
    </row>
    <row r="175">
      <c r="D175" s="49" t="inlineStr">
        <is>
          <t>62910000-CUOTAS COMUNIDAD</t>
        </is>
      </c>
      <c r="F175" s="699" t="n">
        <v>-16901.68</v>
      </c>
      <c r="G175" s="699" t="n">
        <v>-27477.2183053689</v>
      </c>
      <c r="H175" s="699" t="n">
        <v>-9389.82</v>
      </c>
      <c r="I175" s="699" t="n">
        <v>7511.86</v>
      </c>
      <c r="J175" s="700" t="n">
        <v>-0.444444575923814</v>
      </c>
      <c r="K175" s="699" t="n">
        <v>18087.3983053689</v>
      </c>
      <c r="L175" s="700" t="n">
        <v>-0.6582689013259651</v>
      </c>
    </row>
    <row r="176">
      <c r="D176" s="49" t="inlineStr">
        <is>
          <t>63100000-OTROS TRIBUTOS</t>
        </is>
      </c>
      <c r="F176" s="699" t="n">
        <v>-16963.39</v>
      </c>
      <c r="G176" s="699" t="n">
        <v>-27577.5408260665</v>
      </c>
      <c r="H176" s="699" t="n">
        <v>-18211.18</v>
      </c>
      <c r="I176" s="699" t="n">
        <v>-1247.79</v>
      </c>
      <c r="J176" s="700" t="n">
        <v>0.073557820695038</v>
      </c>
      <c r="K176" s="699" t="n">
        <v>9366.360826066481</v>
      </c>
      <c r="L176" s="700" t="n">
        <v>-0.339637275315475</v>
      </c>
    </row>
    <row r="177">
      <c r="D177" s="49" t="inlineStr">
        <is>
          <t>63100001-IMPUESTO CIRCULACION COCHES</t>
        </is>
      </c>
      <c r="F177" s="699" t="n">
        <v>-89.34</v>
      </c>
      <c r="G177" s="699" t="n">
        <v>-145.240868564643</v>
      </c>
      <c r="H177" s="699" t="n">
        <v>-89.34</v>
      </c>
      <c r="I177" s="699" t="n">
        <v>0</v>
      </c>
      <c r="J177" s="700" t="n">
        <v>0</v>
      </c>
      <c r="K177" s="699" t="n">
        <v>55.900868564643</v>
      </c>
      <c r="L177" s="700" t="n">
        <v>-0.384883876811594</v>
      </c>
    </row>
    <row r="178">
      <c r="C178" s="47" t="inlineStr">
        <is>
          <t>Sundry expenses</t>
        </is>
      </c>
      <c r="D178" s="51" t="inlineStr">
        <is>
          <t>Total</t>
        </is>
      </c>
      <c r="E178" s="52" t="n"/>
      <c r="F178" s="697" t="n">
        <v>-41535.99</v>
      </c>
      <c r="G178" s="697" t="n">
        <v>-37200</v>
      </c>
      <c r="H178" s="697" t="n">
        <v>-55170.91</v>
      </c>
      <c r="I178" s="697" t="n">
        <v>-13634.92</v>
      </c>
      <c r="J178" s="698" t="n">
        <v>0.328267605996631</v>
      </c>
      <c r="K178" s="697" t="n">
        <v>-17970.91</v>
      </c>
      <c r="L178" s="698" t="n">
        <v>0.483088978494624</v>
      </c>
    </row>
    <row r="179">
      <c r="D179" s="49" t="inlineStr">
        <is>
          <t>62100000-GASTOS DE COMUNIDAD</t>
        </is>
      </c>
      <c r="F179" s="699" t="n">
        <v>0</v>
      </c>
      <c r="G179" s="699" t="n">
        <v>0</v>
      </c>
      <c r="H179" s="699" t="n">
        <v>938.98</v>
      </c>
      <c r="I179" s="699" t="n">
        <v>938.98</v>
      </c>
      <c r="J179" s="700" t="n"/>
      <c r="K179" s="699" t="n">
        <v>938.98</v>
      </c>
      <c r="L179" s="700" t="n"/>
    </row>
    <row r="180">
      <c r="D180" s="49" t="inlineStr">
        <is>
          <t>62100008-FUENTE AGUA CULLIGAN</t>
        </is>
      </c>
      <c r="F180" s="699" t="n">
        <v>-231.78</v>
      </c>
      <c r="G180" s="699" t="n">
        <v>-207.584217927633</v>
      </c>
      <c r="H180" s="699" t="n"/>
      <c r="I180" s="699" t="n">
        <v>231.78</v>
      </c>
      <c r="J180" s="700" t="n">
        <v>-1</v>
      </c>
      <c r="K180" s="699" t="n">
        <v>207.584217927633</v>
      </c>
      <c r="L180" s="700" t="n">
        <v>-1</v>
      </c>
    </row>
    <row r="181">
      <c r="D181" s="49" t="inlineStr">
        <is>
          <t>62900000-GASTOS VARIOS</t>
        </is>
      </c>
      <c r="F181" s="699" t="n">
        <v>-5795.55</v>
      </c>
      <c r="G181" s="699" t="n">
        <v>-5190.54583747733</v>
      </c>
      <c r="H181" s="699" t="n">
        <v>-4932.32</v>
      </c>
      <c r="I181" s="699" t="n">
        <v>863.23</v>
      </c>
      <c r="J181" s="700" t="n">
        <v>-0.148947036950764</v>
      </c>
      <c r="K181" s="699" t="n">
        <v>258.22583747733</v>
      </c>
      <c r="L181" s="700" t="n">
        <v>-0.0497492644439936</v>
      </c>
    </row>
    <row r="182">
      <c r="D182" s="49" t="inlineStr">
        <is>
          <t>62900007-GASTOS DE COMIDAS Y BEBIDAS</t>
        </is>
      </c>
      <c r="F182" s="699" t="n">
        <v>-8118.05</v>
      </c>
      <c r="G182" s="699" t="n">
        <v>-7270.59737832179</v>
      </c>
      <c r="H182" s="699" t="n">
        <v>-10430.94</v>
      </c>
      <c r="I182" s="699" t="n">
        <v>-2312.89</v>
      </c>
      <c r="J182" s="700" t="n">
        <v>0.284907089756777</v>
      </c>
      <c r="K182" s="699" t="n">
        <v>-3160.34262167821</v>
      </c>
      <c r="L182" s="700" t="n">
        <v>0.434674409437273</v>
      </c>
    </row>
    <row r="183">
      <c r="D183" s="49" t="inlineStr">
        <is>
          <t>62900009-GASTOS DE LAVANDERIA</t>
        </is>
      </c>
      <c r="F183" s="699" t="n">
        <v>-1562.4</v>
      </c>
      <c r="G183" s="699" t="n">
        <v>-1399.29925830587</v>
      </c>
      <c r="H183" s="699" t="n">
        <v>-1602.5</v>
      </c>
      <c r="I183" s="699" t="n">
        <v>-40.0999999999999</v>
      </c>
      <c r="J183" s="700" t="n">
        <v>0.0256656426011264</v>
      </c>
      <c r="K183" s="699" t="n">
        <v>-203.200741694131</v>
      </c>
      <c r="L183" s="700" t="n">
        <v>0.145216071893117</v>
      </c>
    </row>
    <row r="184">
      <c r="D184" s="49" t="inlineStr">
        <is>
          <t>62900010-GASTOS LAVANDERIA</t>
        </is>
      </c>
      <c r="F184" s="699" t="n">
        <v>-14450.55</v>
      </c>
      <c r="G184" s="699" t="n">
        <v>-12942.0403847362</v>
      </c>
      <c r="H184" s="699" t="n">
        <v>-19460.35</v>
      </c>
      <c r="I184" s="699" t="n">
        <v>-5009.8</v>
      </c>
      <c r="J184" s="700" t="n">
        <v>0.346685766285712</v>
      </c>
      <c r="K184" s="699" t="n">
        <v>-6518.30961526378</v>
      </c>
      <c r="L184" s="700" t="n">
        <v>0.503653938752303</v>
      </c>
    </row>
    <row r="185">
      <c r="D185" s="49" t="inlineStr">
        <is>
          <t>62900012-GASTOS DECORATIVOS DEL CLUB</t>
        </is>
      </c>
      <c r="F185" s="699" t="n">
        <v>-681.16</v>
      </c>
      <c r="G185" s="699" t="n">
        <v>-610.052920370984</v>
      </c>
      <c r="H185" s="699" t="n">
        <v>-8358.780000000001</v>
      </c>
      <c r="I185" s="699" t="n">
        <v>-7677.62</v>
      </c>
      <c r="J185" s="700" t="n">
        <v>11.2713899817958</v>
      </c>
      <c r="K185" s="699" t="n">
        <v>-7748.72707962902</v>
      </c>
      <c r="L185" s="700" t="n">
        <v>12.7017293432787</v>
      </c>
    </row>
    <row r="186">
      <c r="D186" s="49" t="inlineStr">
        <is>
          <t>62900013-GASTOS BANDERAS Y LAPICES</t>
        </is>
      </c>
      <c r="F186" s="699" t="n">
        <v>-904.12</v>
      </c>
      <c r="G186" s="699" t="n">
        <v>-809.737868292052</v>
      </c>
      <c r="H186" s="699" t="n">
        <v>-1385.76</v>
      </c>
      <c r="I186" s="699" t="n">
        <v>-481.64</v>
      </c>
      <c r="J186" s="700" t="n">
        <v>0.532716895987258</v>
      </c>
      <c r="K186" s="699" t="n">
        <v>-576.022131707948</v>
      </c>
      <c r="L186" s="700" t="n">
        <v>0.711368646896715</v>
      </c>
    </row>
    <row r="187">
      <c r="D187" s="49" t="inlineStr">
        <is>
          <t>62900019-GASTOS TOWELS</t>
        </is>
      </c>
      <c r="F187" s="699" t="n">
        <v>-913.6799999999999</v>
      </c>
      <c r="G187" s="699" t="n">
        <v>-818.299888843386</v>
      </c>
      <c r="H187" s="699" t="n">
        <v>-502.16</v>
      </c>
      <c r="I187" s="699" t="n">
        <v>411.52</v>
      </c>
      <c r="J187" s="700" t="n">
        <v>-0.450398388932668</v>
      </c>
      <c r="K187" s="699" t="n">
        <v>316.139888843386</v>
      </c>
      <c r="L187" s="700" t="n">
        <v>-0.386337445664608</v>
      </c>
    </row>
    <row r="188">
      <c r="D188" s="49" t="inlineStr">
        <is>
          <t>62900020-CURSOS FORMACION PERSONAL (TRAINING)</t>
        </is>
      </c>
      <c r="F188" s="699" t="n">
        <v>-7969.83</v>
      </c>
      <c r="G188" s="699" t="n">
        <v>-7137.85023542234</v>
      </c>
      <c r="H188" s="699" t="n">
        <v>-4570</v>
      </c>
      <c r="I188" s="699" t="n">
        <v>3399.83</v>
      </c>
      <c r="J188" s="700" t="n">
        <v>-0.426587518177929</v>
      </c>
      <c r="K188" s="699" t="n">
        <v>2567.85023542234</v>
      </c>
      <c r="L188" s="700" t="n">
        <v>-0.359751206697937</v>
      </c>
    </row>
    <row r="189">
      <c r="D189" s="49" t="inlineStr">
        <is>
          <t>62900023-UNIFORMS FOR OFFICE STAFF</t>
        </is>
      </c>
      <c r="F189" s="699" t="n">
        <v>-262.87</v>
      </c>
      <c r="G189" s="699" t="n">
        <v>-235.428696896354</v>
      </c>
      <c r="H189" s="699" t="n">
        <v>-1336.92</v>
      </c>
      <c r="I189" s="699" t="n">
        <v>-1074.05</v>
      </c>
      <c r="J189" s="700" t="n">
        <v>4.08585993076426</v>
      </c>
      <c r="K189" s="699" t="n">
        <v>-1101.49130310365</v>
      </c>
      <c r="L189" s="700" t="n">
        <v>4.67866202219421</v>
      </c>
    </row>
    <row r="190">
      <c r="D190" s="49" t="inlineStr">
        <is>
          <t>62900024-SERVICIO LEGIONELA RENTOKIL</t>
        </is>
      </c>
      <c r="F190" s="699" t="n"/>
      <c r="G190" s="699" t="n"/>
      <c r="H190" s="699" t="n">
        <v>-2239.94</v>
      </c>
      <c r="I190" s="699" t="n">
        <v>-2239.94</v>
      </c>
      <c r="J190" s="700" t="n"/>
      <c r="K190" s="699" t="n">
        <v>-2239.94</v>
      </c>
      <c r="L190" s="700" t="n"/>
    </row>
    <row r="191">
      <c r="D191" s="49" t="inlineStr">
        <is>
          <t>62900026-NEW FLAGS MOR MAIN FLAG POLES</t>
        </is>
      </c>
      <c r="F191" s="699" t="n">
        <v>0</v>
      </c>
      <c r="G191" s="699" t="n">
        <v>0</v>
      </c>
      <c r="H191" s="699" t="n">
        <v>-630.22</v>
      </c>
      <c r="I191" s="699" t="n">
        <v>-630.22</v>
      </c>
      <c r="J191" s="700" t="n"/>
      <c r="K191" s="699" t="n">
        <v>-630.22</v>
      </c>
      <c r="L191" s="700" t="n"/>
    </row>
    <row r="192">
      <c r="D192" s="49" t="inlineStr">
        <is>
          <t>62900028-DESFIBRILATOR</t>
        </is>
      </c>
      <c r="F192" s="699" t="n">
        <v>-646</v>
      </c>
      <c r="G192" s="699" t="n">
        <v>-578.563313406037</v>
      </c>
      <c r="H192" s="699" t="n">
        <v>-660</v>
      </c>
      <c r="I192" s="699" t="n">
        <v>-14</v>
      </c>
      <c r="J192" s="700" t="n">
        <v>0.021671826625387</v>
      </c>
      <c r="K192" s="699" t="n">
        <v>-81.4366865939634</v>
      </c>
      <c r="L192" s="700" t="n">
        <v>0.140756741236393</v>
      </c>
    </row>
    <row r="193">
      <c r="B193" s="47" t="inlineStr">
        <is>
          <t>Finance Charge</t>
        </is>
      </c>
      <c r="C193" s="696" t="inlineStr">
        <is>
          <t>Total</t>
        </is>
      </c>
      <c r="D193" s="49" t="n"/>
      <c r="F193" s="697" t="n">
        <v>-43178.56</v>
      </c>
      <c r="G193" s="697" t="n">
        <v>-72925</v>
      </c>
      <c r="H193" s="697" t="n">
        <v>-47279.19</v>
      </c>
      <c r="I193" s="697" t="n">
        <v>-4100.63</v>
      </c>
      <c r="J193" s="698" t="n">
        <v>0.0949691235650285</v>
      </c>
      <c r="K193" s="697" t="n">
        <v>25645.81</v>
      </c>
      <c r="L193" s="698" t="n">
        <v>-0.35167377442578</v>
      </c>
    </row>
    <row r="194">
      <c r="C194" s="47" t="inlineStr">
        <is>
          <t>Bad Debt written off</t>
        </is>
      </c>
      <c r="D194" s="51" t="inlineStr">
        <is>
          <t>Total</t>
        </is>
      </c>
      <c r="E194" s="52" t="n"/>
      <c r="F194" s="697" t="n">
        <v>-20000</v>
      </c>
      <c r="G194" s="697" t="n">
        <v>0</v>
      </c>
      <c r="H194" s="697" t="n"/>
      <c r="I194" s="697" t="n">
        <v>20000</v>
      </c>
      <c r="J194" s="698" t="n">
        <v>-1</v>
      </c>
      <c r="K194" s="697" t="n">
        <v>0</v>
      </c>
      <c r="L194" s="698" t="n"/>
    </row>
    <row r="195">
      <c r="D195" s="49" t="inlineStr">
        <is>
          <t>69400000-BAD DEBTS WRITTEN OFF</t>
        </is>
      </c>
      <c r="F195" s="699" t="n">
        <v>-20000</v>
      </c>
      <c r="G195" s="699" t="n">
        <v>0</v>
      </c>
      <c r="H195" s="699" t="n"/>
      <c r="I195" s="699" t="n">
        <v>20000</v>
      </c>
      <c r="J195" s="700" t="n">
        <v>-1</v>
      </c>
      <c r="K195" s="699" t="n">
        <v>0</v>
      </c>
      <c r="L195" s="700" t="n"/>
    </row>
    <row r="196">
      <c r="C196" s="47" t="inlineStr">
        <is>
          <t>Bank charges</t>
        </is>
      </c>
      <c r="D196" s="51" t="inlineStr">
        <is>
          <t>Total</t>
        </is>
      </c>
      <c r="E196" s="52" t="n"/>
      <c r="F196" s="697" t="n">
        <v>-4149.33</v>
      </c>
      <c r="G196" s="697" t="n">
        <v>-6000</v>
      </c>
      <c r="H196" s="697" t="n">
        <v>-8652.98</v>
      </c>
      <c r="I196" s="697" t="n">
        <v>-4503.65</v>
      </c>
      <c r="J196" s="698" t="n">
        <v>1.08539209944738</v>
      </c>
      <c r="K196" s="697" t="n">
        <v>-2652.98</v>
      </c>
      <c r="L196" s="698" t="n">
        <v>0.442163333333334</v>
      </c>
    </row>
    <row r="197">
      <c r="D197" s="49" t="inlineStr">
        <is>
          <t>62600002-GASTOS BANCARIOS Y SIMILARES</t>
        </is>
      </c>
      <c r="F197" s="699" t="n">
        <v>-4149.33</v>
      </c>
      <c r="G197" s="699" t="n">
        <v>-6000</v>
      </c>
      <c r="H197" s="699" t="n">
        <v>-8652.98</v>
      </c>
      <c r="I197" s="699" t="n">
        <v>-4503.65</v>
      </c>
      <c r="J197" s="700" t="n">
        <v>1.08539209944738</v>
      </c>
      <c r="K197" s="699" t="n">
        <v>-2652.98</v>
      </c>
      <c r="L197" s="700" t="n">
        <v>0.442163333333334</v>
      </c>
    </row>
    <row r="198">
      <c r="C198" s="47" t="inlineStr">
        <is>
          <t>Credit Card Charges</t>
        </is>
      </c>
      <c r="D198" s="51" t="inlineStr">
        <is>
          <t>Total</t>
        </is>
      </c>
      <c r="E198" s="52" t="n"/>
      <c r="F198" s="697" t="n">
        <v>-11126.83</v>
      </c>
      <c r="G198" s="697" t="n">
        <v>-12000</v>
      </c>
      <c r="H198" s="697" t="n">
        <v>-15749.17</v>
      </c>
      <c r="I198" s="697" t="n">
        <v>-4622.34</v>
      </c>
      <c r="J198" s="698" t="n">
        <v>0.415422901221642</v>
      </c>
      <c r="K198" s="697" t="n">
        <v>-3749.17</v>
      </c>
      <c r="L198" s="698" t="n">
        <v>0.312430833333333</v>
      </c>
    </row>
    <row r="199">
      <c r="D199" s="49" t="inlineStr">
        <is>
          <t>62600000-BANK CHARGES - CREDIT CARDS</t>
        </is>
      </c>
      <c r="F199" s="699" t="n">
        <v>-11126.83</v>
      </c>
      <c r="G199" s="699" t="n">
        <v>-12000</v>
      </c>
      <c r="H199" s="699" t="n">
        <v>-15749.17</v>
      </c>
      <c r="I199" s="699" t="n">
        <v>-4622.34</v>
      </c>
      <c r="J199" s="700" t="n">
        <v>0.415422901221642</v>
      </c>
      <c r="K199" s="699" t="n">
        <v>-3749.17</v>
      </c>
      <c r="L199" s="700" t="n">
        <v>0.312430833333333</v>
      </c>
    </row>
    <row r="200">
      <c r="C200" s="47" t="inlineStr">
        <is>
          <t>Interest</t>
        </is>
      </c>
      <c r="D200" s="51" t="inlineStr">
        <is>
          <t>Total</t>
        </is>
      </c>
      <c r="E200" s="52" t="n"/>
      <c r="F200" s="697" t="n">
        <v>-7902.4</v>
      </c>
      <c r="G200" s="697" t="n">
        <v>-54925</v>
      </c>
      <c r="H200" s="697" t="n">
        <v>-22877.04</v>
      </c>
      <c r="I200" s="697" t="n">
        <v>-14974.64</v>
      </c>
      <c r="J200" s="698" t="n">
        <v>1.89494837011541</v>
      </c>
      <c r="K200" s="697" t="n">
        <v>32047.96</v>
      </c>
      <c r="L200" s="698" t="n">
        <v>-0.583485844333182</v>
      </c>
    </row>
    <row r="201">
      <c r="D201" s="49" t="inlineStr">
        <is>
          <t>66230001-INTERESES DE DEUDAS A CORTO</t>
        </is>
      </c>
      <c r="F201" s="699" t="n">
        <v>-7902.4</v>
      </c>
      <c r="G201" s="699" t="n">
        <v>-54925</v>
      </c>
      <c r="H201" s="699" t="n">
        <v>-22877.04</v>
      </c>
      <c r="I201" s="699" t="n">
        <v>-14974.64</v>
      </c>
      <c r="J201" s="700" t="n">
        <v>1.89494837011541</v>
      </c>
      <c r="K201" s="699" t="n">
        <v>32047.96</v>
      </c>
      <c r="L201" s="700" t="n">
        <v>-0.583485844333182</v>
      </c>
    </row>
    <row r="202">
      <c r="B202" s="47" t="inlineStr">
        <is>
          <t>Interest Cost</t>
        </is>
      </c>
      <c r="C202" s="696" t="inlineStr">
        <is>
          <t>Total</t>
        </is>
      </c>
      <c r="D202" s="49" t="n"/>
      <c r="F202" s="697" t="n">
        <v>-60301.28</v>
      </c>
      <c r="G202" s="697" t="n">
        <v>0</v>
      </c>
      <c r="H202" s="697" t="n">
        <v>-48008.83</v>
      </c>
      <c r="I202" s="697" t="n">
        <v>12292.45</v>
      </c>
      <c r="J202" s="698" t="n">
        <v>-0.203850565029465</v>
      </c>
      <c r="K202" s="697" t="n">
        <v>-48008.83</v>
      </c>
      <c r="L202" s="698" t="n"/>
    </row>
    <row r="203">
      <c r="C203" s="47" t="inlineStr">
        <is>
          <t>Loan Interest</t>
        </is>
      </c>
      <c r="D203" s="51" t="inlineStr">
        <is>
          <t>Total</t>
        </is>
      </c>
      <c r="E203" s="52" t="n"/>
      <c r="F203" s="697" t="n">
        <v>-60301.28</v>
      </c>
      <c r="G203" s="697" t="n">
        <v>0</v>
      </c>
      <c r="H203" s="697" t="n">
        <v>-48008.83</v>
      </c>
      <c r="I203" s="697" t="n">
        <v>12292.45</v>
      </c>
      <c r="J203" s="698" t="n">
        <v>-0.203850565029465</v>
      </c>
      <c r="K203" s="697" t="n">
        <v>-48008.83</v>
      </c>
      <c r="L203" s="698" t="n"/>
    </row>
    <row r="204">
      <c r="D204" s="49" t="inlineStr">
        <is>
          <t>66300000-INTER.DEUDAS A CORTO E/GRUPO</t>
        </is>
      </c>
      <c r="F204" s="699" t="n">
        <v>-60301.28</v>
      </c>
      <c r="G204" s="699" t="n">
        <v>0</v>
      </c>
      <c r="H204" s="699" t="n">
        <v>-48008.83</v>
      </c>
      <c r="I204" s="699" t="n">
        <v>12292.45</v>
      </c>
      <c r="J204" s="700" t="n">
        <v>-0.203850565029465</v>
      </c>
      <c r="K204" s="699" t="n">
        <v>-48008.83</v>
      </c>
      <c r="L204" s="700" t="n"/>
    </row>
    <row r="205">
      <c r="B205" s="47" t="inlineStr">
        <is>
          <t>Depreciation</t>
        </is>
      </c>
      <c r="C205" s="696" t="inlineStr">
        <is>
          <t>Total</t>
        </is>
      </c>
      <c r="D205" s="49" t="n"/>
      <c r="F205" s="697" t="n">
        <v>-110777.16</v>
      </c>
      <c r="G205" s="697" t="n">
        <v>-174750</v>
      </c>
      <c r="H205" s="697" t="n">
        <v>-127837.64</v>
      </c>
      <c r="I205" s="697" t="n">
        <v>-17060.48</v>
      </c>
      <c r="J205" s="698" t="n">
        <v>0.154007197873641</v>
      </c>
      <c r="K205" s="697" t="n">
        <v>46912.36</v>
      </c>
      <c r="L205" s="698" t="n">
        <v>-0.268454134477825</v>
      </c>
    </row>
    <row r="206">
      <c r="C206" s="47" t="inlineStr">
        <is>
          <t>Depreciation</t>
        </is>
      </c>
      <c r="D206" s="51" t="inlineStr">
        <is>
          <t>Total</t>
        </is>
      </c>
      <c r="E206" s="52" t="n"/>
      <c r="F206" s="697" t="n">
        <v>-110777.16</v>
      </c>
      <c r="G206" s="697" t="n">
        <v>-174750</v>
      </c>
      <c r="H206" s="697" t="n">
        <v>-127837.64</v>
      </c>
      <c r="I206" s="697" t="n">
        <v>-17060.48</v>
      </c>
      <c r="J206" s="698" t="n">
        <v>0.154007197873641</v>
      </c>
      <c r="K206" s="697" t="n">
        <v>46912.36</v>
      </c>
      <c r="L206" s="698" t="n">
        <v>-0.268454134477825</v>
      </c>
    </row>
    <row r="207">
      <c r="D207" s="49" t="inlineStr">
        <is>
          <t>68100000-DEPRECIATION</t>
        </is>
      </c>
      <c r="F207" s="699" t="n">
        <v>-110777.16</v>
      </c>
      <c r="G207" s="699" t="n">
        <v>-174750</v>
      </c>
      <c r="H207" s="699" t="n">
        <v>-127837.64</v>
      </c>
      <c r="I207" s="699" t="n">
        <v>-17060.48</v>
      </c>
      <c r="J207" s="700" t="n">
        <v>0.154007197873641</v>
      </c>
      <c r="K207" s="699" t="n">
        <v>46912.36</v>
      </c>
      <c r="L207" s="700" t="n">
        <v>-0.268454134477825</v>
      </c>
    </row>
    <row r="208">
      <c r="A208" s="47" t="inlineStr">
        <is>
          <t>Total Revenue Pro</t>
        </is>
      </c>
      <c r="B208" s="696" t="inlineStr">
        <is>
          <t>Total</t>
        </is>
      </c>
      <c r="D208" s="49" t="n"/>
      <c r="F208" s="697" t="n">
        <v>-7309.5</v>
      </c>
      <c r="G208" s="697" t="n">
        <v>0</v>
      </c>
      <c r="H208" s="697" t="n">
        <v>-35500.5</v>
      </c>
      <c r="I208" s="697" t="n">
        <v>-28191</v>
      </c>
      <c r="J208" s="698" t="n">
        <v>3.8567617484096</v>
      </c>
      <c r="K208" s="697" t="n">
        <v>-35500.5</v>
      </c>
      <c r="L208" s="698" t="n"/>
    </row>
    <row r="209">
      <c r="B209" s="47" t="inlineStr">
        <is>
          <t>Revenue Project Expenditure</t>
        </is>
      </c>
      <c r="C209" s="696" t="inlineStr">
        <is>
          <t>Total</t>
        </is>
      </c>
      <c r="D209" s="49" t="n"/>
      <c r="F209" s="697" t="n">
        <v>-7309.5</v>
      </c>
      <c r="G209" s="697" t="n">
        <v>0</v>
      </c>
      <c r="H209" s="697" t="n">
        <v>-35500.5</v>
      </c>
      <c r="I209" s="697" t="n">
        <v>-28191</v>
      </c>
      <c r="J209" s="698" t="n">
        <v>3.8567617484096</v>
      </c>
      <c r="K209" s="697" t="n">
        <v>-35500.5</v>
      </c>
      <c r="L209" s="698" t="n"/>
    </row>
    <row r="210">
      <c r="C210" s="47" t="inlineStr">
        <is>
          <t>Revenue Project Expenditure</t>
        </is>
      </c>
      <c r="D210" s="51" t="inlineStr">
        <is>
          <t>Total</t>
        </is>
      </c>
      <c r="E210" s="52" t="n"/>
      <c r="F210" s="697" t="n">
        <v>-7309.5</v>
      </c>
      <c r="G210" s="697" t="n">
        <v>0</v>
      </c>
      <c r="H210" s="697" t="n">
        <v>-35500.5</v>
      </c>
      <c r="I210" s="697" t="n">
        <v>-28191</v>
      </c>
      <c r="J210" s="698" t="n">
        <v>3.8567617484096</v>
      </c>
      <c r="K210" s="697" t="n">
        <v>-35500.5</v>
      </c>
      <c r="L210" s="698" t="n"/>
    </row>
    <row r="211">
      <c r="D211" s="49" t="inlineStr">
        <is>
          <t>62200062-RENOVATE 9TH FAIRWAY BY ARROYA</t>
        </is>
      </c>
      <c r="F211" s="699" t="n">
        <v>0</v>
      </c>
      <c r="G211" s="699" t="n">
        <v>0</v>
      </c>
      <c r="H211" s="699" t="n">
        <v>-10095</v>
      </c>
      <c r="I211" s="699" t="n">
        <v>-10095</v>
      </c>
      <c r="J211" s="700" t="n"/>
      <c r="K211" s="699" t="n">
        <v>-10095</v>
      </c>
      <c r="L211" s="700" t="n"/>
    </row>
    <row r="212">
      <c r="D212" s="49" t="inlineStr">
        <is>
          <t>62200129-RENOVATION OF TOILETS</t>
        </is>
      </c>
      <c r="F212" s="699" t="n">
        <v>-2360</v>
      </c>
      <c r="G212" s="699" t="n">
        <v>0</v>
      </c>
      <c r="H212" s="699" t="n"/>
      <c r="I212" s="699" t="n">
        <v>2360</v>
      </c>
      <c r="J212" s="700" t="n">
        <v>-1</v>
      </c>
      <c r="K212" s="699" t="n">
        <v>0</v>
      </c>
      <c r="L212" s="700" t="n"/>
    </row>
    <row r="213">
      <c r="D213" s="49" t="inlineStr">
        <is>
          <t>62200137-MISCELLENEOUS PROJECTS</t>
        </is>
      </c>
      <c r="F213" s="699" t="n">
        <v>-4949.5</v>
      </c>
      <c r="G213" s="699" t="n">
        <v>0</v>
      </c>
      <c r="H213" s="699" t="n">
        <v>-23347.5</v>
      </c>
      <c r="I213" s="699" t="n">
        <v>-18398</v>
      </c>
      <c r="J213" s="700" t="n">
        <v>3.7171431457723</v>
      </c>
      <c r="K213" s="699" t="n">
        <v>-23347.5</v>
      </c>
      <c r="L213" s="700" t="n"/>
    </row>
    <row r="214">
      <c r="D214" s="49" t="inlineStr">
        <is>
          <t>62200141-RENOVATE DECKING TERRACE</t>
        </is>
      </c>
      <c r="F214" s="699" t="n">
        <v>0</v>
      </c>
      <c r="G214" s="699" t="n">
        <v>0</v>
      </c>
      <c r="H214" s="699" t="n">
        <v>-2058</v>
      </c>
      <c r="I214" s="699" t="n">
        <v>-2058</v>
      </c>
      <c r="J214" s="700" t="n"/>
      <c r="K214" s="699" t="n">
        <v>-2058</v>
      </c>
      <c r="L214" s="700" t="n"/>
    </row>
    <row r="215">
      <c r="A215" s="47" t="inlineStr">
        <is>
          <t>Total Extraordinary</t>
        </is>
      </c>
      <c r="B215" s="696" t="inlineStr">
        <is>
          <t>Total</t>
        </is>
      </c>
      <c r="D215" s="49" t="n"/>
      <c r="F215" s="697" t="n">
        <v>0</v>
      </c>
      <c r="G215" s="697" t="n">
        <v>0</v>
      </c>
      <c r="H215" s="697" t="n">
        <v>8635.08000000002</v>
      </c>
      <c r="I215" s="697" t="n">
        <v>8635.08000000002</v>
      </c>
      <c r="J215" s="698" t="n"/>
      <c r="K215" s="697" t="n">
        <v>8635.08000000002</v>
      </c>
      <c r="L215" s="698" t="n"/>
    </row>
    <row r="216">
      <c r="B216" s="47" t="inlineStr">
        <is>
          <t>Extraordinary Items  cost  / (Income)</t>
        </is>
      </c>
      <c r="C216" s="696" t="inlineStr">
        <is>
          <t>Total</t>
        </is>
      </c>
      <c r="D216" s="49" t="n"/>
      <c r="F216" s="697" t="n">
        <v>0</v>
      </c>
      <c r="G216" s="697" t="n">
        <v>0</v>
      </c>
      <c r="H216" s="697" t="n">
        <v>8635.08000000002</v>
      </c>
      <c r="I216" s="697" t="n">
        <v>8635.08000000002</v>
      </c>
      <c r="J216" s="698" t="n"/>
      <c r="K216" s="697" t="n">
        <v>8635.08000000002</v>
      </c>
      <c r="L216" s="698" t="n"/>
    </row>
    <row r="217">
      <c r="C217" s="47" t="inlineStr">
        <is>
          <t>Extraordinary Items</t>
        </is>
      </c>
      <c r="D217" s="51" t="inlineStr">
        <is>
          <t>Total</t>
        </is>
      </c>
      <c r="E217" s="52" t="n"/>
      <c r="F217" s="697" t="n">
        <v>0</v>
      </c>
      <c r="G217" s="697" t="n">
        <v>0</v>
      </c>
      <c r="H217" s="697" t="n">
        <v>8635.08000000002</v>
      </c>
      <c r="I217" s="697" t="n">
        <v>8635.08000000002</v>
      </c>
      <c r="J217" s="698" t="n"/>
      <c r="K217" s="697" t="n">
        <v>8635.08000000002</v>
      </c>
      <c r="L217" s="698" t="n"/>
    </row>
    <row r="218">
      <c r="D218" s="49" t="inlineStr">
        <is>
          <t>67800000-EXTRAORDINARY COSTS</t>
        </is>
      </c>
      <c r="F218" s="699" t="n">
        <v>0</v>
      </c>
      <c r="G218" s="699" t="n">
        <v>0</v>
      </c>
      <c r="H218" s="699" t="n">
        <v>-310809.44</v>
      </c>
      <c r="I218" s="699" t="n">
        <v>-310809.44</v>
      </c>
      <c r="J218" s="700" t="n"/>
      <c r="K218" s="699" t="n">
        <v>-310809.44</v>
      </c>
      <c r="L218" s="700" t="n"/>
    </row>
    <row r="219">
      <c r="D219" s="49" t="inlineStr">
        <is>
          <t>74000000-SUNVENCIONES, DONACIONES Y LEG A LA EXP</t>
        </is>
      </c>
      <c r="F219" s="699" t="n">
        <v>0</v>
      </c>
      <c r="G219" s="699" t="n">
        <v>0</v>
      </c>
      <c r="H219" s="699" t="n">
        <v>8840.34</v>
      </c>
      <c r="I219" s="699" t="n">
        <v>8840.34</v>
      </c>
      <c r="J219" s="700" t="n"/>
      <c r="K219" s="699" t="n">
        <v>8840.34</v>
      </c>
      <c r="L219" s="700" t="n"/>
    </row>
    <row r="220">
      <c r="D220" s="49" t="inlineStr">
        <is>
          <t>77800001-INGRESOS EXCEP. CONSORCIO SEGUROS</t>
        </is>
      </c>
      <c r="F220" s="699" t="n"/>
      <c r="G220" s="699" t="n"/>
      <c r="H220" s="699" t="n">
        <v>310604.18</v>
      </c>
      <c r="I220" s="699" t="n">
        <v>310604.18</v>
      </c>
      <c r="J220" s="700" t="n"/>
      <c r="K220" s="699" t="n">
        <v>310604.18</v>
      </c>
      <c r="L220" s="700" t="n"/>
    </row>
    <row r="221">
      <c r="A221" s="696" t="inlineStr">
        <is>
          <t>Total</t>
        </is>
      </c>
      <c r="D221" s="49" t="n"/>
      <c r="F221" s="697" t="n">
        <v>371404.68</v>
      </c>
      <c r="G221" s="697" t="n">
        <v>386970.11134468</v>
      </c>
      <c r="H221" s="697" t="n">
        <v>300794.420000001</v>
      </c>
      <c r="I221" s="697" t="n">
        <v>-70610.2599999989</v>
      </c>
      <c r="J221" s="698" t="n">
        <v>-0.190116775049795</v>
      </c>
      <c r="K221" s="697" t="n">
        <v>-86175.6913446789</v>
      </c>
      <c r="L221" s="698" t="n">
        <v>-0.222693404007949</v>
      </c>
    </row>
    <row r="222"/>
    <row r="223">
      <c r="A223" t="inlineStr">
        <is>
          <t>Applied filters:
CeldasCero is not 1
NameMonth is December
Month-YTD is YTD
NameYear is 2025</t>
        </is>
      </c>
    </row>
  </sheetData>
  <mergeCells count="76">
    <mergeCell ref="C27:C29"/>
    <mergeCell ref="C5:C8"/>
    <mergeCell ref="C67:C69"/>
    <mergeCell ref="C24:D24"/>
    <mergeCell ref="C62:D62"/>
    <mergeCell ref="C43:C45"/>
    <mergeCell ref="C141:C144"/>
    <mergeCell ref="C206:C207"/>
    <mergeCell ref="B209:B214"/>
    <mergeCell ref="B205:B207"/>
    <mergeCell ref="C58:D58"/>
    <mergeCell ref="C11:C13"/>
    <mergeCell ref="A65:A207"/>
    <mergeCell ref="C216:D216"/>
    <mergeCell ref="C164:C170"/>
    <mergeCell ref="C146:C163"/>
    <mergeCell ref="C63:C64"/>
    <mergeCell ref="C196:C197"/>
    <mergeCell ref="C54:C55"/>
    <mergeCell ref="C88:C89"/>
    <mergeCell ref="B24:B39"/>
    <mergeCell ref="C4:D4"/>
    <mergeCell ref="B145:B192"/>
    <mergeCell ref="C9:C10"/>
    <mergeCell ref="B87:B93"/>
    <mergeCell ref="B66:B86"/>
    <mergeCell ref="B40:B57"/>
    <mergeCell ref="C205:D205"/>
    <mergeCell ref="C198:C199"/>
    <mergeCell ref="C94:D94"/>
    <mergeCell ref="C56:C57"/>
    <mergeCell ref="C25:C26"/>
    <mergeCell ref="C90:C91"/>
    <mergeCell ref="C41:C42"/>
    <mergeCell ref="C125:C140"/>
    <mergeCell ref="B58:B61"/>
    <mergeCell ref="C202:D202"/>
    <mergeCell ref="C14:C23"/>
    <mergeCell ref="B65:D65"/>
    <mergeCell ref="C40:D40"/>
    <mergeCell ref="C193:D193"/>
    <mergeCell ref="C37:C39"/>
    <mergeCell ref="B216:B220"/>
    <mergeCell ref="B94:B144"/>
    <mergeCell ref="C70:C71"/>
    <mergeCell ref="B62:B64"/>
    <mergeCell ref="B202:B204"/>
    <mergeCell ref="C194:C195"/>
    <mergeCell ref="C203:C204"/>
    <mergeCell ref="C210:C214"/>
    <mergeCell ref="C145:D145"/>
    <mergeCell ref="B4:B23"/>
    <mergeCell ref="C74:C80"/>
    <mergeCell ref="C72:C73"/>
    <mergeCell ref="C178:C192"/>
    <mergeCell ref="C46:C53"/>
    <mergeCell ref="A221:D221"/>
    <mergeCell ref="B193:B201"/>
    <mergeCell ref="C30:C36"/>
    <mergeCell ref="C59:C61"/>
    <mergeCell ref="B3:D3"/>
    <mergeCell ref="C209:D209"/>
    <mergeCell ref="C171:C173"/>
    <mergeCell ref="B208:D208"/>
    <mergeCell ref="A215:A220"/>
    <mergeCell ref="B215:D215"/>
    <mergeCell ref="C95:C124"/>
    <mergeCell ref="C174:C177"/>
    <mergeCell ref="C66:D66"/>
    <mergeCell ref="C81:C86"/>
    <mergeCell ref="A3:A64"/>
    <mergeCell ref="C217:C220"/>
    <mergeCell ref="C200:C201"/>
    <mergeCell ref="A208:A214"/>
    <mergeCell ref="C87:D87"/>
    <mergeCell ref="C92:C9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P50"/>
  <sheetViews>
    <sheetView topLeftCell="A22" workbookViewId="0">
      <selection activeCell="I50" sqref="I50"/>
    </sheetView>
  </sheetViews>
  <sheetFormatPr baseColWidth="8" defaultColWidth="11" defaultRowHeight="15.6"/>
  <cols>
    <col width="35" customWidth="1" style="275" min="2" max="2"/>
  </cols>
  <sheetData>
    <row r="1"/>
    <row r="2"/>
    <row r="3"/>
    <row r="4"/>
    <row r="5"/>
    <row r="6"/>
    <row r="7"/>
    <row r="8"/>
    <row r="9"/>
    <row r="10">
      <c r="B10" s="28" t="inlineStr">
        <is>
          <t>1st Quarter 2025</t>
        </is>
      </c>
    </row>
    <row r="11"/>
    <row r="12"/>
    <row r="13"/>
    <row r="14">
      <c r="B14" s="701" t="n">
        <v>45748</v>
      </c>
    </row>
    <row r="15" ht="18" customHeight="1" s="275">
      <c r="B15" s="28" t="inlineStr">
        <is>
          <t>Damp protection of roof</t>
        </is>
      </c>
      <c r="D15" s="30" t="n">
        <v>36743</v>
      </c>
      <c r="F15" s="28" t="inlineStr">
        <is>
          <t>V4G</t>
        </is>
      </c>
    </row>
    <row r="16">
      <c r="B16" s="28" t="inlineStr">
        <is>
          <t>New sign set up on course</t>
        </is>
      </c>
      <c r="D16" t="n">
        <v>5000</v>
      </c>
    </row>
    <row r="17">
      <c r="B17" s="28" t="inlineStr">
        <is>
          <t>Wall repair</t>
        </is>
      </c>
    </row>
    <row r="18"/>
    <row r="19">
      <c r="B19" s="701" t="n">
        <v>45778</v>
      </c>
    </row>
    <row r="20">
      <c r="B20" s="28" t="inlineStr">
        <is>
          <t>Tableclothes</t>
        </is>
      </c>
      <c r="D20" t="n">
        <v>3000</v>
      </c>
    </row>
    <row r="21">
      <c r="B21" s="28" t="inlineStr">
        <is>
          <t>Plates</t>
        </is>
      </c>
      <c r="D21" t="n">
        <v>5000</v>
      </c>
    </row>
    <row r="22">
      <c r="B22" s="28" t="inlineStr">
        <is>
          <t>Shelves</t>
        </is>
      </c>
      <c r="D22" t="n">
        <v>2000</v>
      </c>
    </row>
    <row r="23">
      <c r="B23" s="28" t="inlineStr">
        <is>
          <t>Repair of machines</t>
        </is>
      </c>
      <c r="D23" s="31" t="n">
        <v>2000</v>
      </c>
    </row>
    <row r="24">
      <c r="D24">
        <f>SUM(D20:D23)</f>
        <v/>
      </c>
    </row>
    <row r="25"/>
    <row r="26"/>
    <row r="27">
      <c r="B27" s="701" t="n">
        <v>45839</v>
      </c>
    </row>
    <row r="28">
      <c r="B28" s="28" t="n"/>
    </row>
    <row r="29">
      <c r="B29" s="28" t="inlineStr">
        <is>
          <t>Water tank floor and roof</t>
        </is>
      </c>
      <c r="D29" t="n">
        <v>13500</v>
      </c>
    </row>
    <row r="30"/>
    <row r="31">
      <c r="B31" s="28" t="inlineStr">
        <is>
          <t>Members buggy falling wall</t>
        </is>
      </c>
    </row>
    <row r="32">
      <c r="B32" s="28" t="inlineStr">
        <is>
          <t>Water deposit behind restaurant</t>
        </is>
      </c>
    </row>
    <row r="33">
      <c r="B33" s="28" t="inlineStr">
        <is>
          <t>Floor for containers near chipping green</t>
        </is>
      </c>
    </row>
    <row r="34">
      <c r="B34" s="28" t="inlineStr">
        <is>
          <t>Restaurant storage area seperator</t>
        </is>
      </c>
    </row>
    <row r="35">
      <c r="B35" s="28" t="inlineStr">
        <is>
          <t>Repairs in roof on mens changing rooms</t>
        </is>
      </c>
    </row>
    <row r="36">
      <c r="B36" s="28" t="inlineStr">
        <is>
          <t>Storeroom net to meeting room</t>
        </is>
      </c>
      <c r="D36" s="31" t="n"/>
    </row>
    <row r="37">
      <c r="D37" t="n">
        <v>22000</v>
      </c>
    </row>
    <row r="38"/>
    <row r="39" ht="21" customHeight="1" s="275">
      <c r="B39" s="28" t="inlineStr">
        <is>
          <t>Repairs &amp; Maintenance restaurant and Bar</t>
        </is>
      </c>
      <c r="D39" s="32" t="n">
        <v>19596</v>
      </c>
      <c r="F39" s="28" t="inlineStr">
        <is>
          <t>V4G</t>
        </is>
      </c>
      <c r="G39" s="33">
        <f>+D39+D15</f>
        <v/>
      </c>
      <c r="J39" s="37" t="inlineStr">
        <is>
          <t>62200042-DAMP PROTECTION ON CLUBHOUSE ROOF</t>
        </is>
      </c>
      <c r="K39" s="38" t="n"/>
      <c r="L39" s="38" t="n"/>
      <c r="M39" s="38" t="n"/>
      <c r="N39" s="38" t="n"/>
      <c r="O39" s="702" t="n">
        <v>-36742.51</v>
      </c>
    </row>
    <row r="40">
      <c r="J40" s="40" t="inlineStr">
        <is>
          <t>62200050-R &amp; M KITCHEN  TO 30 APRIL 2013</t>
        </is>
      </c>
      <c r="K40" s="41" t="n"/>
      <c r="L40" s="41" t="n"/>
      <c r="M40" s="41" t="n"/>
      <c r="N40" s="41" t="n"/>
      <c r="O40" s="703" t="n">
        <v>-18882.51</v>
      </c>
      <c r="P40" s="41" t="n"/>
    </row>
    <row r="41" ht="18" customHeight="1" s="275">
      <c r="J41" s="40" t="inlineStr">
        <is>
          <t>62200051-R &amp; M BAR</t>
        </is>
      </c>
      <c r="K41" s="41" t="n"/>
      <c r="L41" s="41" t="n"/>
      <c r="M41" s="41" t="n"/>
      <c r="N41" s="41" t="n"/>
      <c r="O41" s="703" t="n">
        <v>-713.17</v>
      </c>
      <c r="P41" s="704">
        <f>SUM(O40:O41)</f>
        <v/>
      </c>
    </row>
    <row r="42" ht="18.75" customHeight="1" s="275">
      <c r="D42">
        <f>D39+D37+D29+D24+D15+D16</f>
        <v/>
      </c>
      <c r="O42" s="705">
        <f>SUM(O39:O41)</f>
        <v/>
      </c>
    </row>
    <row r="43" ht="16.35" customHeight="1" s="275">
      <c r="B43" s="52" t="inlineStr">
        <is>
          <t>Capitalised Sept 25</t>
        </is>
      </c>
    </row>
    <row r="44">
      <c r="B44" s="28" t="inlineStr">
        <is>
          <t>Kitchen washing machine</t>
        </is>
      </c>
      <c r="D44" s="35" t="n">
        <v>3000</v>
      </c>
    </row>
    <row r="45" ht="18" customHeight="1" s="275">
      <c r="B45" s="28" t="inlineStr">
        <is>
          <t>New grill</t>
        </is>
      </c>
      <c r="D45" s="35" t="n">
        <v>2200</v>
      </c>
      <c r="M45" s="45" t="n"/>
    </row>
    <row r="46">
      <c r="B46" s="28" t="inlineStr">
        <is>
          <t>New floor</t>
        </is>
      </c>
      <c r="D46" s="35" t="n">
        <v>3300</v>
      </c>
    </row>
    <row r="47">
      <c r="B47" s="28" t="inlineStr">
        <is>
          <t>Water tank floor and roof</t>
        </is>
      </c>
      <c r="D47" s="36" t="n">
        <v>13500</v>
      </c>
    </row>
    <row r="48">
      <c r="D48" s="35">
        <f>SUM(D44:D47)</f>
        <v/>
      </c>
    </row>
    <row r="49"/>
    <row r="50">
      <c r="D50">
        <f>+D42-D48</f>
        <v/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U37"/>
  <sheetViews>
    <sheetView workbookViewId="0">
      <selection activeCell="AF19" sqref="AF19"/>
    </sheetView>
  </sheetViews>
  <sheetFormatPr baseColWidth="8" defaultColWidth="11" defaultRowHeight="15.6"/>
  <cols>
    <col width="3" customWidth="1" style="9" min="1" max="1"/>
    <col width="24.1666666666667" customWidth="1" style="9" min="2" max="2"/>
    <col width="12.5" customWidth="1" style="9" min="3" max="3"/>
    <col width="3.33333333333333" customWidth="1" style="9" min="4" max="4"/>
    <col width="14.8333333333333" customWidth="1" style="9" min="5" max="5"/>
    <col width="3.16666666666667" customWidth="1" style="9" min="6" max="6"/>
    <col width="14.6666666666667" customWidth="1" style="9" min="7" max="7"/>
    <col width="2.83333333333333" customWidth="1" style="9" min="8" max="8"/>
    <col width="12.6666666666667" customWidth="1" style="9" min="9" max="9"/>
    <col width="3.5" customWidth="1" style="9" min="10" max="10"/>
    <col width="11.8333333333333" customWidth="1" style="9" min="11" max="11"/>
    <col width="3.33333333333333" customWidth="1" style="9" min="12" max="12"/>
    <col width="11.8333333333333" customWidth="1" style="9" min="13" max="13"/>
    <col width="4" customWidth="1" style="9" min="14" max="14"/>
    <col width="12.8333333333333" customWidth="1" style="9" min="15" max="15"/>
    <col width="4" customWidth="1" style="9" min="16" max="16"/>
    <col width="12.5" customWidth="1" style="9" min="17" max="17"/>
    <col width="4" customWidth="1" style="9" min="18" max="18"/>
    <col width="13.1666666666667" customWidth="1" style="9" min="19" max="19"/>
    <col width="3.5" customWidth="1" style="9" min="20" max="20"/>
    <col width="13.5" customWidth="1" style="9" min="21" max="21"/>
    <col width="4.16666666666667" customWidth="1" style="9" min="22" max="22"/>
    <col width="13.3333333333333" customWidth="1" style="9" min="23" max="23"/>
    <col width="3.5" customWidth="1" style="9" min="24" max="24"/>
    <col width="12.1666666666667" customWidth="1" style="9" min="25" max="25"/>
    <col width="4.5" customWidth="1" style="9" min="26" max="26"/>
    <col width="5.66666666666667" customWidth="1" style="9" min="27" max="27"/>
    <col width="9" customWidth="1" style="9" min="28" max="28"/>
    <col width="2.5" customWidth="1" style="9" min="29" max="29"/>
    <col width="8.83333333333333" customWidth="1" style="9" min="30" max="30"/>
    <col width="2.66666666666667" customWidth="1" style="9" min="31" max="31"/>
    <col width="8.5" customWidth="1" style="9" min="32" max="32"/>
    <col width="3.16666666666667" customWidth="1" style="9" min="33" max="33"/>
    <col width="8.66666666666667" customWidth="1" style="9" min="34" max="34"/>
    <col width="3.16666666666667" customWidth="1" style="9" min="35" max="35"/>
    <col width="7.66666666666667" customWidth="1" style="9" min="36" max="36"/>
    <col width="3.83333333333333" customWidth="1" style="9" min="37" max="37"/>
    <col width="8.5" customWidth="1" style="9" min="38" max="38"/>
    <col width="3.66666666666667" customWidth="1" style="9" min="39" max="39"/>
    <col width="8.5" customWidth="1" style="9" min="40" max="40"/>
    <col width="6.83333333333333" customWidth="1" style="9" min="41" max="41"/>
    <col width="10.8333333333333" customWidth="1" style="9" min="42" max="16384"/>
  </cols>
  <sheetData>
    <row r="1" ht="28.8" customHeight="1" s="275">
      <c r="A1" s="10" t="inlineStr">
        <is>
          <t>EL PARAISO  GOLF CLUB RESTAURANT SL</t>
        </is>
      </c>
    </row>
    <row r="2" ht="21.75" customHeight="1" s="275">
      <c r="A2" s="101" t="inlineStr">
        <is>
          <t>INVENTORY COUNT 2025</t>
        </is>
      </c>
    </row>
    <row r="3" ht="18.75" customHeight="1" s="275">
      <c r="C3" s="195" t="inlineStr">
        <is>
          <t>VALUES</t>
        </is>
      </c>
      <c r="D3" s="576" t="n"/>
      <c r="E3" s="576" t="n"/>
      <c r="F3" s="576" t="n"/>
      <c r="G3" s="576" t="n"/>
      <c r="H3" s="576" t="n"/>
      <c r="I3" s="576" t="n"/>
      <c r="J3" s="576" t="n"/>
      <c r="K3" s="576" t="n"/>
      <c r="L3" s="576" t="n"/>
      <c r="M3" s="576" t="n"/>
      <c r="N3" s="576" t="n"/>
      <c r="O3" s="576" t="n"/>
      <c r="P3" s="576" t="n"/>
      <c r="Q3" s="576" t="n"/>
      <c r="R3" s="576" t="n"/>
      <c r="S3" s="576" t="n"/>
      <c r="T3" s="576" t="n"/>
      <c r="U3" s="576" t="n"/>
      <c r="V3" s="576" t="n"/>
      <c r="W3" s="576" t="n"/>
      <c r="X3" s="576" t="n"/>
      <c r="Y3" s="576" t="n"/>
      <c r="Z3" s="577" t="n"/>
      <c r="AB3" s="195" t="inlineStr">
        <is>
          <t>QUANTITIES - bottles</t>
        </is>
      </c>
      <c r="AC3" s="576" t="n"/>
      <c r="AD3" s="576" t="n"/>
      <c r="AE3" s="576" t="n"/>
      <c r="AF3" s="576" t="n"/>
      <c r="AG3" s="576" t="n"/>
      <c r="AH3" s="576" t="n"/>
      <c r="AI3" s="576" t="n"/>
      <c r="AJ3" s="576" t="n"/>
      <c r="AK3" s="576" t="n"/>
      <c r="AL3" s="576" t="n"/>
      <c r="AM3" s="576" t="n"/>
      <c r="AN3" s="577" t="n"/>
      <c r="AP3" s="706" t="inlineStr">
        <is>
          <t>AVERAGE PRICE PER UNIT</t>
        </is>
      </c>
      <c r="AQ3" s="576" t="n"/>
      <c r="AR3" s="576" t="n"/>
      <c r="AS3" s="576" t="n"/>
      <c r="AT3" s="576" t="n"/>
      <c r="AU3" s="576" t="n"/>
    </row>
    <row r="4"/>
    <row r="5" ht="46.8" customHeight="1" s="275">
      <c r="C5" s="14" t="inlineStr">
        <is>
          <t>AS AT 31 JAN 2025</t>
        </is>
      </c>
      <c r="D5" s="14" t="n"/>
      <c r="E5" s="14" t="inlineStr">
        <is>
          <t>AS AT 28 FEB 2025</t>
        </is>
      </c>
      <c r="F5" s="14" t="n"/>
      <c r="G5" s="14" t="inlineStr">
        <is>
          <t>AS AT 31 MARCH 2025</t>
        </is>
      </c>
      <c r="I5" s="14" t="inlineStr">
        <is>
          <t>AS AT 30 APRIL 2025</t>
        </is>
      </c>
      <c r="J5" s="14" t="n"/>
      <c r="K5" s="14" t="inlineStr">
        <is>
          <t>AS AT 31 MAY 2025</t>
        </is>
      </c>
      <c r="L5" s="14" t="n"/>
      <c r="M5" s="14" t="inlineStr">
        <is>
          <t>AS AT 31 JUNE 2025</t>
        </is>
      </c>
      <c r="N5" s="14" t="n"/>
      <c r="O5" s="14" t="inlineStr">
        <is>
          <t>AS AT 30 JULY 2025</t>
        </is>
      </c>
      <c r="P5" s="14" t="n"/>
      <c r="Q5" s="14" t="inlineStr">
        <is>
          <t>AS AT 31 AUG 2025</t>
        </is>
      </c>
      <c r="R5" s="14" t="n"/>
      <c r="S5" s="14" t="inlineStr">
        <is>
          <t>AS AT 30 SEPT 2025</t>
        </is>
      </c>
      <c r="T5" s="14" t="n"/>
      <c r="U5" s="14" t="inlineStr">
        <is>
          <t>AS AT 31 OCT 2025</t>
        </is>
      </c>
      <c r="V5" s="14" t="n"/>
      <c r="W5" s="14" t="inlineStr">
        <is>
          <t>AS AT 30 NOV 2025</t>
        </is>
      </c>
      <c r="X5" s="14" t="n"/>
      <c r="Y5" s="14" t="inlineStr">
        <is>
          <t>AS AT 31 DEC 2025</t>
        </is>
      </c>
      <c r="Z5" s="14" t="n"/>
      <c r="AB5" s="14" t="inlineStr">
        <is>
          <t>AS AT 31 JAN 2025</t>
        </is>
      </c>
      <c r="AC5" s="14" t="n"/>
      <c r="AD5" s="14" t="inlineStr">
        <is>
          <t>AS AT 28 FEB 2025</t>
        </is>
      </c>
      <c r="AE5" s="14" t="n"/>
      <c r="AF5" s="14" t="inlineStr">
        <is>
          <t>AS AT 31 MARCH 2025</t>
        </is>
      </c>
      <c r="AH5" s="14" t="inlineStr">
        <is>
          <t>AS AT 30 APRIL 2025</t>
        </is>
      </c>
      <c r="AI5" s="14" t="n"/>
      <c r="AJ5" s="14" t="inlineStr">
        <is>
          <t>AS AT 31 MAY 2025</t>
        </is>
      </c>
      <c r="AK5" s="14" t="n"/>
      <c r="AL5" s="14" t="inlineStr">
        <is>
          <t>AS AT 30 JUNE 2025</t>
        </is>
      </c>
      <c r="AM5" s="14" t="n"/>
      <c r="AN5" s="707" t="n">
        <v>45992</v>
      </c>
      <c r="AP5" s="707" t="n">
        <v>45658</v>
      </c>
      <c r="AQ5" s="708" t="n">
        <v>45689</v>
      </c>
      <c r="AR5" s="708" t="n">
        <v>45717</v>
      </c>
      <c r="AS5" s="708" t="n">
        <v>45748</v>
      </c>
      <c r="AT5" s="708" t="n">
        <v>45778</v>
      </c>
      <c r="AU5" s="709" t="n">
        <v>45809</v>
      </c>
    </row>
    <row r="6" ht="21" customHeight="1" s="275">
      <c r="B6" s="15" t="inlineStr">
        <is>
          <t>DRINKS</t>
        </is>
      </c>
    </row>
    <row r="7"/>
    <row r="8">
      <c r="B8" s="16" t="inlineStr">
        <is>
          <t>WINE</t>
        </is>
      </c>
      <c r="C8" s="710" t="n">
        <v>2545.08</v>
      </c>
      <c r="D8" s="710" t="n"/>
      <c r="E8" s="710" t="n">
        <v>2965.42</v>
      </c>
      <c r="F8" s="710" t="n"/>
      <c r="G8" s="710" t="n">
        <v>2670.46</v>
      </c>
      <c r="I8" s="710">
        <f>+[3]WINES!P69</f>
        <v/>
      </c>
      <c r="J8" s="710" t="n"/>
      <c r="K8" s="710" t="n">
        <v>4192.63</v>
      </c>
      <c r="L8" s="710" t="n"/>
      <c r="M8" s="710">
        <f>+'[4]SUMMARY JUNE 25'!F7</f>
        <v/>
      </c>
      <c r="N8" s="710" t="n"/>
      <c r="O8" s="710" t="n">
        <v>6122.19</v>
      </c>
      <c r="P8" s="710" t="n"/>
      <c r="Q8" s="710" t="n">
        <v>5062.85</v>
      </c>
      <c r="R8" s="710" t="n"/>
      <c r="S8" s="710" t="n">
        <v>5733.16</v>
      </c>
      <c r="T8" s="710" t="n"/>
      <c r="U8" s="710" t="n">
        <v>5807.89</v>
      </c>
      <c r="V8" s="710" t="n"/>
      <c r="W8" s="710" t="n">
        <v>4612.97</v>
      </c>
      <c r="X8" s="710" t="n"/>
      <c r="Y8" s="710" t="n">
        <v>4098.135</v>
      </c>
      <c r="Z8" s="710" t="n"/>
      <c r="AB8" s="9" t="n">
        <v>515</v>
      </c>
      <c r="AD8" s="9" t="n">
        <v>493</v>
      </c>
      <c r="AF8" s="9" t="n">
        <v>417</v>
      </c>
      <c r="AH8" s="9" t="n">
        <v>688</v>
      </c>
      <c r="AJ8" s="9">
        <f>+[5]WINES!L71</f>
        <v/>
      </c>
      <c r="AL8" s="9">
        <f>+[4]WINES!L69</f>
        <v/>
      </c>
      <c r="AN8" s="9" t="n">
        <v>468</v>
      </c>
      <c r="AP8" s="711">
        <f>+C8/AB8</f>
        <v/>
      </c>
      <c r="AQ8" s="711">
        <f>+E8/AD8</f>
        <v/>
      </c>
      <c r="AR8" s="711">
        <f>+G8/AF8</f>
        <v/>
      </c>
      <c r="AS8" s="711">
        <f>+I8/AH8</f>
        <v/>
      </c>
      <c r="AT8" s="711">
        <f>+K8/AJ8</f>
        <v/>
      </c>
      <c r="AU8" s="711">
        <f>+M8/AL8</f>
        <v/>
      </c>
    </row>
    <row r="9">
      <c r="B9" s="16" t="n"/>
    </row>
    <row r="10">
      <c r="B10" s="16" t="inlineStr">
        <is>
          <t>SPIRITS</t>
        </is>
      </c>
      <c r="C10" s="710" t="n">
        <v>1397.734</v>
      </c>
      <c r="D10" s="710" t="n"/>
      <c r="E10" s="710" t="n">
        <v>1282.0675</v>
      </c>
      <c r="F10" s="710" t="n"/>
      <c r="G10" s="710" t="n">
        <v>1272.0675</v>
      </c>
      <c r="I10" s="710">
        <f>+[3]SPIRITS!O69</f>
        <v/>
      </c>
      <c r="J10" s="710" t="n"/>
      <c r="K10" s="710" t="n">
        <v>1360.97</v>
      </c>
      <c r="L10" s="710" t="n"/>
      <c r="M10" s="710">
        <f>+'[4]SUMMARY JUNE 25'!F9</f>
        <v/>
      </c>
      <c r="N10" s="710" t="n"/>
      <c r="O10" s="710" t="n">
        <v>1228.282</v>
      </c>
      <c r="P10" s="710" t="n"/>
      <c r="Q10" s="710" t="n">
        <v>1522.63</v>
      </c>
      <c r="R10" s="710" t="n"/>
      <c r="S10" s="710" t="n">
        <v>1279.09</v>
      </c>
      <c r="T10" s="710" t="n"/>
      <c r="U10" s="710" t="n">
        <v>1286.085</v>
      </c>
      <c r="V10" s="710" t="n"/>
      <c r="W10" s="710" t="n">
        <v>1102.325</v>
      </c>
      <c r="X10" s="710" t="n"/>
      <c r="Y10" s="710" t="n">
        <v>1092.861</v>
      </c>
      <c r="Z10" s="710" t="n"/>
      <c r="AB10" s="9" t="n">
        <v>101</v>
      </c>
      <c r="AD10" s="9" t="n">
        <v>91</v>
      </c>
      <c r="AF10" s="9" t="n">
        <v>86</v>
      </c>
      <c r="AH10" s="9" t="n">
        <v>82</v>
      </c>
      <c r="AJ10" s="9">
        <f>+[5]SPIRITS!K69</f>
        <v/>
      </c>
      <c r="AL10" s="9">
        <f>+[4]SPIRITS!K67</f>
        <v/>
      </c>
      <c r="AP10" s="711">
        <f>+C10/AB10</f>
        <v/>
      </c>
      <c r="AQ10" s="711">
        <f>+E10/AD10</f>
        <v/>
      </c>
      <c r="AR10" s="711">
        <f>+G10/AF10</f>
        <v/>
      </c>
      <c r="AS10" s="711">
        <f>+I10/AH10</f>
        <v/>
      </c>
      <c r="AT10" s="711">
        <f>+K10/AJ10</f>
        <v/>
      </c>
      <c r="AU10" s="711">
        <f>+M10/AL10</f>
        <v/>
      </c>
    </row>
    <row r="11">
      <c r="B11" s="16" t="n"/>
    </row>
    <row r="12">
      <c r="B12" s="16" t="inlineStr">
        <is>
          <t>BEER</t>
        </is>
      </c>
      <c r="C12" s="710" t="n">
        <v>1529.95245833333</v>
      </c>
      <c r="D12" s="710" t="n"/>
      <c r="E12" s="710" t="n">
        <v>2284.9229375</v>
      </c>
      <c r="F12" s="710" t="n"/>
      <c r="G12" s="710" t="n">
        <v>1207.68614583333</v>
      </c>
      <c r="I12" s="710">
        <f>+[3]BEER!P36</f>
        <v/>
      </c>
      <c r="J12" s="710" t="n"/>
      <c r="K12" s="710" t="n">
        <v>1838.43124583333</v>
      </c>
      <c r="L12" s="710" t="n"/>
      <c r="M12" s="710">
        <f>+'[4]SUMMARY JUNE 25'!F11</f>
        <v/>
      </c>
      <c r="N12" s="710" t="n"/>
      <c r="O12" s="710" t="n">
        <v>2194.87615</v>
      </c>
      <c r="P12" s="710" t="n"/>
      <c r="Q12" s="710" t="n">
        <v>886.298479166667</v>
      </c>
      <c r="R12" s="710" t="n"/>
      <c r="S12" s="710" t="n">
        <v>2790.11687083333</v>
      </c>
      <c r="T12" s="710" t="n"/>
      <c r="U12" s="710" t="n">
        <v>2125.35123333333</v>
      </c>
      <c r="V12" s="710" t="n"/>
      <c r="W12" s="710" t="n">
        <v>2037.22849166667</v>
      </c>
      <c r="X12" s="710" t="n"/>
      <c r="Y12" s="710" t="n">
        <v>1576.03818333333</v>
      </c>
      <c r="Z12" s="710" t="n"/>
    </row>
    <row r="13">
      <c r="B13" s="16" t="n"/>
    </row>
    <row r="14">
      <c r="B14" s="16" t="inlineStr">
        <is>
          <t>SOFT DRINKS</t>
        </is>
      </c>
      <c r="C14" s="710" t="n">
        <v>3393.70476190476</v>
      </c>
      <c r="D14" s="710" t="n"/>
      <c r="E14" s="710" t="n">
        <v>2992.08103571429</v>
      </c>
      <c r="F14" s="710" t="n"/>
      <c r="G14" s="710" t="n">
        <v>2992.08103571429</v>
      </c>
      <c r="I14" s="710">
        <f>+'[3]SOFT DRINKS'!Q86</f>
        <v/>
      </c>
      <c r="J14" s="710" t="n"/>
      <c r="K14" s="710" t="n">
        <v>1835.63747619048</v>
      </c>
      <c r="L14" s="710" t="n"/>
      <c r="M14" s="710">
        <f>+'[4]SUMMARY JUNE 25'!F13</f>
        <v/>
      </c>
      <c r="N14" s="710" t="n"/>
      <c r="O14" s="710" t="n">
        <v>4317.36477380952</v>
      </c>
      <c r="P14" s="710" t="n"/>
      <c r="Q14" s="710" t="n">
        <v>2945.4728452381</v>
      </c>
      <c r="R14" s="710" t="n"/>
      <c r="S14" s="710" t="n">
        <v>4107.04028571429</v>
      </c>
      <c r="T14" s="710" t="n"/>
      <c r="U14" s="710" t="n">
        <v>3266.27242857143</v>
      </c>
      <c r="V14" s="710" t="n"/>
      <c r="W14" s="710" t="n">
        <v>2765.3605952381</v>
      </c>
      <c r="X14" s="710" t="n"/>
      <c r="Y14" s="710" t="n">
        <v>2382.8685952381</v>
      </c>
      <c r="Z14" s="710" t="n"/>
    </row>
    <row r="15">
      <c r="B15" s="16" t="n"/>
    </row>
    <row r="16" ht="16.35" customHeight="1" s="275">
      <c r="B16" s="16" t="n"/>
      <c r="C16" s="712" t="n">
        <v>8866.471220238091</v>
      </c>
      <c r="D16" s="710" t="n"/>
      <c r="E16" s="712" t="n">
        <v>9524.49147321429</v>
      </c>
      <c r="F16" s="710" t="n"/>
      <c r="G16" s="712" t="n">
        <v>8142.29468154762</v>
      </c>
      <c r="I16" s="712">
        <f>SUM(I8:I14)</f>
        <v/>
      </c>
      <c r="J16" s="710" t="n"/>
      <c r="K16" s="712" t="n">
        <v>9227.668722023809</v>
      </c>
      <c r="L16" s="710" t="n"/>
      <c r="M16" s="712">
        <f>SUM(M8:M14)</f>
        <v/>
      </c>
      <c r="N16" s="710" t="n"/>
      <c r="O16" s="712" t="n">
        <v>13862.7129238095</v>
      </c>
      <c r="P16" s="710" t="n"/>
      <c r="Q16" s="712" t="n">
        <v>10417.2513244048</v>
      </c>
      <c r="R16" s="710" t="n"/>
      <c r="S16" s="712" t="n">
        <v>13909.4071565476</v>
      </c>
      <c r="T16" s="710" t="n"/>
      <c r="U16" s="712" t="n">
        <v>12485.5986619048</v>
      </c>
      <c r="V16" s="710" t="n"/>
      <c r="W16" s="712" t="n">
        <v>10517.8840869048</v>
      </c>
      <c r="X16" s="710" t="n"/>
      <c r="Y16" s="712" t="n">
        <v>9149.90277857143</v>
      </c>
      <c r="Z16" s="710" t="n"/>
      <c r="AB16" s="710" t="n"/>
    </row>
    <row r="17" ht="21.75" customHeight="1" s="275">
      <c r="B17" s="15" t="inlineStr">
        <is>
          <t>FOOD</t>
        </is>
      </c>
    </row>
    <row r="18">
      <c r="B18" s="16" t="n"/>
    </row>
    <row r="19">
      <c r="B19" s="16" t="inlineStr">
        <is>
          <t>MEATS</t>
        </is>
      </c>
      <c r="E19" s="710" t="n">
        <v>1697.333</v>
      </c>
      <c r="G19" s="19" t="n">
        <v>1440.2686</v>
      </c>
      <c r="I19" s="710">
        <f>+[3]MEAT!P63</f>
        <v/>
      </c>
      <c r="J19" s="710" t="n"/>
      <c r="K19" s="710" t="n">
        <v>1485.7355</v>
      </c>
      <c r="L19" s="710" t="n"/>
      <c r="M19" s="710">
        <f>+'[4]SUMMARY JUNE 25'!F20</f>
        <v/>
      </c>
      <c r="N19" s="710" t="n"/>
      <c r="O19" s="710" t="n">
        <v>1630.4488</v>
      </c>
      <c r="P19" s="710" t="n"/>
      <c r="Q19" s="710" t="n">
        <v>1397.3912</v>
      </c>
      <c r="R19" s="710" t="n"/>
      <c r="S19" s="710" t="n">
        <v>1556.1608</v>
      </c>
      <c r="T19" s="710" t="n"/>
      <c r="U19" s="710" t="n">
        <v>2183.2536</v>
      </c>
      <c r="V19" s="710" t="n"/>
      <c r="W19" s="710" t="n">
        <v>2333.703</v>
      </c>
      <c r="X19" s="710" t="n"/>
      <c r="Y19" s="710" t="n">
        <v>4454.94877</v>
      </c>
      <c r="Z19" s="710" t="n"/>
    </row>
    <row r="20">
      <c r="B20" s="16" t="n"/>
      <c r="G20" s="19" t="n"/>
    </row>
    <row r="21">
      <c r="B21" s="16" t="inlineStr">
        <is>
          <t>FISH</t>
        </is>
      </c>
      <c r="E21" s="710" t="n">
        <v>1211.19</v>
      </c>
      <c r="G21" s="19" t="n">
        <v>1013.75</v>
      </c>
      <c r="I21" s="710">
        <f>+[3]FISH!P29</f>
        <v/>
      </c>
      <c r="J21" s="710" t="n"/>
      <c r="K21" s="710" t="n">
        <v>884.995</v>
      </c>
      <c r="L21" s="710" t="n"/>
      <c r="M21" s="710">
        <f>+'[4]SUMMARY JUNE 25'!F22</f>
        <v/>
      </c>
      <c r="N21" s="710" t="n"/>
      <c r="O21" s="710" t="n">
        <v>1317.23</v>
      </c>
      <c r="P21" s="710" t="n"/>
      <c r="Q21" s="710" t="n">
        <v>984.8150000000001</v>
      </c>
      <c r="R21" s="710" t="n"/>
      <c r="S21" s="710" t="n">
        <v>1035.04</v>
      </c>
      <c r="T21" s="710" t="n"/>
      <c r="U21" s="710" t="n">
        <v>1115.345</v>
      </c>
      <c r="V21" s="710" t="n"/>
      <c r="W21" s="710" t="n">
        <v>1481.68</v>
      </c>
      <c r="X21" s="710" t="n"/>
      <c r="Y21" s="710" t="n">
        <v>475.364</v>
      </c>
      <c r="Z21" s="710" t="n"/>
    </row>
    <row r="22">
      <c r="B22" s="16" t="n"/>
      <c r="G22" s="19" t="n"/>
    </row>
    <row r="23">
      <c r="B23" s="16" t="inlineStr">
        <is>
          <t>VEGETABLES</t>
        </is>
      </c>
      <c r="E23" s="710" t="n">
        <v>130.64</v>
      </c>
      <c r="G23" s="19" t="n">
        <v>95.31999999999999</v>
      </c>
      <c r="I23" s="710">
        <f>+[3]VEGETABLES!P33</f>
        <v/>
      </c>
      <c r="J23" s="710" t="n"/>
      <c r="K23" s="710" t="n">
        <v>173.01</v>
      </c>
      <c r="L23" s="710" t="n"/>
      <c r="M23" s="710">
        <f>+'[4]SUMMARY JUNE 25'!F24</f>
        <v/>
      </c>
      <c r="N23" s="710" t="n"/>
      <c r="O23" s="710" t="n">
        <v>87.545</v>
      </c>
      <c r="P23" s="710" t="n"/>
      <c r="Q23" s="710" t="n">
        <v>63.16</v>
      </c>
      <c r="R23" s="710" t="n"/>
      <c r="S23" s="710" t="n">
        <v>126.89</v>
      </c>
      <c r="T23" s="710" t="n"/>
      <c r="U23" s="710" t="n">
        <v>194.27</v>
      </c>
      <c r="V23" s="710" t="n"/>
      <c r="W23" s="710" t="n">
        <v>155.585</v>
      </c>
      <c r="X23" s="710" t="n"/>
      <c r="Y23" s="710" t="n">
        <v>109.56</v>
      </c>
      <c r="Z23" s="710" t="n"/>
    </row>
    <row r="24">
      <c r="B24" s="16" t="n"/>
      <c r="G24" s="19" t="n"/>
    </row>
    <row r="25">
      <c r="B25" s="16" t="inlineStr">
        <is>
          <t>SAUCES</t>
        </is>
      </c>
      <c r="E25" s="710" t="n">
        <v>862.1513200000001</v>
      </c>
      <c r="G25" s="19" t="n">
        <v>994.9683</v>
      </c>
      <c r="I25" s="710">
        <f>+[3]SECO!P94</f>
        <v/>
      </c>
      <c r="J25" s="710" t="n"/>
      <c r="K25" s="710" t="n">
        <v>556.53696</v>
      </c>
      <c r="L25" s="710" t="n"/>
      <c r="M25" s="710">
        <f>+'[4]SUMMARY JUNE 25'!F26</f>
        <v/>
      </c>
      <c r="N25" s="710" t="n"/>
      <c r="O25" s="710" t="n">
        <v>571.2813200000001</v>
      </c>
      <c r="P25" s="710" t="n"/>
      <c r="Q25" s="710" t="n">
        <v>582.0098400000001</v>
      </c>
      <c r="R25" s="710" t="n"/>
      <c r="S25" s="710" t="n">
        <v>520.0628400000001</v>
      </c>
      <c r="T25" s="710" t="n"/>
      <c r="U25" s="710" t="n">
        <v>770.32588</v>
      </c>
      <c r="V25" s="710" t="n"/>
      <c r="W25" s="710" t="n">
        <v>599.66292</v>
      </c>
      <c r="X25" s="710" t="n"/>
      <c r="Y25" s="710" t="n">
        <v>749.62544</v>
      </c>
      <c r="Z25" s="710" t="n"/>
    </row>
    <row r="26">
      <c r="B26" s="16" t="n"/>
      <c r="G26" s="19" t="n"/>
    </row>
    <row r="27">
      <c r="B27" s="16" t="inlineStr">
        <is>
          <t>SPICES</t>
        </is>
      </c>
      <c r="E27" s="710" t="n">
        <v>0</v>
      </c>
      <c r="G27" s="710" t="n">
        <v>0</v>
      </c>
      <c r="I27" s="710">
        <f>+[3]SPICES!P77</f>
        <v/>
      </c>
      <c r="J27" s="710" t="n"/>
      <c r="K27" s="710" t="n">
        <v>0</v>
      </c>
      <c r="L27" s="710" t="n"/>
      <c r="M27" s="710">
        <f>+'[4]SUMMARY JUNE 25'!F28</f>
        <v/>
      </c>
      <c r="N27" s="710" t="n"/>
      <c r="O27" s="710" t="n">
        <v>0</v>
      </c>
      <c r="P27" s="710" t="n"/>
      <c r="Q27" s="710" t="n">
        <v>0</v>
      </c>
      <c r="R27" s="710" t="n"/>
      <c r="S27" s="710" t="n">
        <v>0</v>
      </c>
      <c r="T27" s="710" t="n"/>
      <c r="U27" s="710" t="n">
        <v>0</v>
      </c>
      <c r="V27" s="710" t="n"/>
      <c r="W27" s="710" t="n">
        <v>0</v>
      </c>
      <c r="X27" s="710" t="n"/>
      <c r="Y27" s="710" t="n">
        <v>0</v>
      </c>
      <c r="Z27" s="710" t="n"/>
    </row>
    <row r="28">
      <c r="B28" s="16" t="n"/>
      <c r="G28" s="19" t="n"/>
    </row>
    <row r="29">
      <c r="B29" s="16" t="inlineStr">
        <is>
          <t>BREAD</t>
        </is>
      </c>
      <c r="E29" s="710" t="n">
        <v>193.7777</v>
      </c>
      <c r="G29" s="19" t="n">
        <v>153.67</v>
      </c>
      <c r="I29" s="710">
        <f>+[3]BREAD!P28</f>
        <v/>
      </c>
      <c r="J29" s="710" t="n"/>
      <c r="K29" s="710" t="n">
        <v>27.2356</v>
      </c>
      <c r="L29" s="710" t="n"/>
      <c r="M29" s="710">
        <f>+'[4]SUMMARY JUNE 25'!F30</f>
        <v/>
      </c>
      <c r="N29" s="710" t="n"/>
      <c r="O29" s="710" t="n">
        <v>107.07035</v>
      </c>
      <c r="P29" s="710" t="n"/>
      <c r="Q29" s="710" t="n">
        <v>992.57104</v>
      </c>
      <c r="R29" s="710" t="n"/>
      <c r="S29" s="710" t="n">
        <v>39.7367</v>
      </c>
      <c r="T29" s="710" t="n"/>
      <c r="U29" s="710" t="n">
        <v>43.0459</v>
      </c>
      <c r="V29" s="710" t="n"/>
      <c r="W29" s="710" t="n">
        <v>387.40295</v>
      </c>
      <c r="X29" s="710" t="n"/>
      <c r="Y29" s="710" t="n">
        <v>64.1544</v>
      </c>
      <c r="Z29" s="710" t="n"/>
    </row>
    <row r="30">
      <c r="B30" s="16" t="n"/>
      <c r="G30" s="19" t="n"/>
    </row>
    <row r="31">
      <c r="B31" s="16" t="inlineStr">
        <is>
          <t>FROZEN PRODUCTS</t>
        </is>
      </c>
      <c r="E31" s="710" t="n">
        <v>1125.617</v>
      </c>
      <c r="G31" s="19" t="n">
        <v>956.1420000000001</v>
      </c>
      <c r="I31" s="710">
        <f>+'[3]FROZEN PRODUCTS'!P41</f>
        <v/>
      </c>
      <c r="J31" s="710" t="n"/>
      <c r="K31" s="710" t="n">
        <v>1035.282</v>
      </c>
      <c r="L31" s="710" t="n"/>
      <c r="M31" s="710">
        <f>+'[4]SUMMARY JUNE 25'!F32</f>
        <v/>
      </c>
      <c r="N31" s="710" t="n"/>
      <c r="O31" s="710" t="n">
        <v>718.318</v>
      </c>
      <c r="P31" s="710" t="n"/>
      <c r="Q31" s="710" t="n">
        <v>532.271</v>
      </c>
      <c r="R31" s="710" t="n"/>
      <c r="S31" s="710" t="n">
        <v>1005.067</v>
      </c>
      <c r="T31" s="710" t="n"/>
      <c r="U31" s="710" t="n">
        <v>693.082</v>
      </c>
      <c r="V31" s="710" t="n"/>
      <c r="W31" s="710" t="n">
        <v>912.191</v>
      </c>
      <c r="X31" s="710" t="n"/>
      <c r="Y31" s="710" t="n">
        <v>1287.062</v>
      </c>
      <c r="Z31" s="710" t="n"/>
    </row>
    <row r="32">
      <c r="B32" s="16" t="n"/>
      <c r="G32" s="19" t="n"/>
    </row>
    <row r="33">
      <c r="B33" s="16" t="inlineStr">
        <is>
          <t>OTHER</t>
        </is>
      </c>
      <c r="E33" s="710" t="n">
        <v>1595.17339666667</v>
      </c>
      <c r="G33" s="19" t="n">
        <v>1222.66171866667</v>
      </c>
      <c r="I33" s="710">
        <f>+[3]QUEMICALS!P56</f>
        <v/>
      </c>
      <c r="J33" s="710" t="n"/>
      <c r="K33" s="710" t="n">
        <v>347.689578</v>
      </c>
      <c r="L33" s="710" t="n"/>
      <c r="M33" s="710">
        <f>+'[4]SUMMARY JUNE 25'!F34</f>
        <v/>
      </c>
      <c r="N33" s="710" t="n"/>
      <c r="O33" s="710" t="n">
        <v>671.6152966666669</v>
      </c>
      <c r="P33" s="710" t="n"/>
      <c r="Q33" s="710" t="n">
        <v>168.910118666667</v>
      </c>
      <c r="R33" s="710" t="n"/>
      <c r="S33" s="710" t="n">
        <v>1218.0173</v>
      </c>
      <c r="T33" s="710" t="n"/>
      <c r="U33" s="710" t="n">
        <v>573.183229666667</v>
      </c>
      <c r="V33" s="710" t="n"/>
      <c r="W33" s="710" t="n">
        <v>913.691546666666</v>
      </c>
      <c r="X33" s="710" t="n"/>
      <c r="Y33" s="710" t="n">
        <v>1878.03827966667</v>
      </c>
      <c r="Z33" s="710" t="n"/>
    </row>
    <row r="34"/>
    <row r="35" ht="16.35" customHeight="1" s="275">
      <c r="C35" s="710" t="n"/>
      <c r="D35" s="710" t="n"/>
      <c r="E35" s="712" t="n">
        <v>5220.70902</v>
      </c>
      <c r="F35" s="710" t="n"/>
      <c r="G35" s="712" t="n">
        <v>4654.1189</v>
      </c>
      <c r="I35" s="712">
        <f>SUM(I19:I31)</f>
        <v/>
      </c>
      <c r="J35" s="710" t="n"/>
      <c r="K35" s="712" t="n">
        <v>4162.79506</v>
      </c>
      <c r="L35" s="710" t="n"/>
      <c r="M35" s="712">
        <f>SUM(M19:M31)</f>
        <v/>
      </c>
      <c r="N35" s="710" t="n"/>
      <c r="O35" s="712" t="n">
        <v>4431.89347</v>
      </c>
      <c r="P35" s="710" t="n"/>
      <c r="Q35" s="712" t="n">
        <v>4552.21808</v>
      </c>
      <c r="R35" s="710" t="n"/>
      <c r="S35" s="712" t="n">
        <v>4282.95734</v>
      </c>
      <c r="T35" s="710" t="n"/>
      <c r="U35" s="712" t="n">
        <v>4999.32238</v>
      </c>
      <c r="V35" s="710" t="n"/>
      <c r="W35" s="712" t="n">
        <v>5870.22487</v>
      </c>
      <c r="X35" s="710" t="n"/>
      <c r="Y35" s="712" t="n">
        <v>7140.71461</v>
      </c>
      <c r="Z35" s="710" t="n"/>
      <c r="AB35" s="710" t="n"/>
    </row>
    <row r="36" ht="16.35" customHeight="1" s="275"/>
    <row r="37" ht="21.75" customHeight="1" s="275">
      <c r="B37" s="101" t="inlineStr">
        <is>
          <t>TOTAL</t>
        </is>
      </c>
      <c r="E37" s="712" t="n">
        <v>14745.2004932143</v>
      </c>
      <c r="G37" s="712" t="n">
        <v>12796.4135815476</v>
      </c>
      <c r="I37" s="712">
        <f>+I35+I16</f>
        <v/>
      </c>
      <c r="J37" s="710" t="n"/>
      <c r="K37" s="712" t="n">
        <v>13390.4637820238</v>
      </c>
      <c r="L37" s="710" t="n"/>
      <c r="M37" s="712">
        <f>+M35+M16</f>
        <v/>
      </c>
      <c r="N37" s="710" t="n"/>
      <c r="O37" s="712" t="n">
        <v>18294.6063938095</v>
      </c>
      <c r="P37" s="710" t="n"/>
      <c r="Q37" s="712" t="n">
        <v>14969.4694044048</v>
      </c>
      <c r="R37" s="710" t="n"/>
      <c r="S37" s="712" t="n">
        <v>18192.3644965476</v>
      </c>
      <c r="T37" s="710" t="n"/>
      <c r="U37" s="712" t="n">
        <v>17484.9210419048</v>
      </c>
      <c r="V37" s="710" t="n"/>
      <c r="W37" s="712" t="n">
        <v>16388.1089569048</v>
      </c>
      <c r="X37" s="710" t="n"/>
      <c r="Y37" s="712" t="n">
        <v>16290.6173885714</v>
      </c>
      <c r="Z37" s="710" t="n"/>
      <c r="AB37" s="710" t="n"/>
    </row>
    <row r="38" ht="16.35" customHeight="1" s="275"/>
  </sheetData>
  <mergeCells count="3">
    <mergeCell ref="C3:Z3"/>
    <mergeCell ref="AP3:AV3"/>
    <mergeCell ref="AB3:A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32"/>
  <sheetViews>
    <sheetView workbookViewId="0">
      <selection activeCell="A2" sqref="A2"/>
    </sheetView>
  </sheetViews>
  <sheetFormatPr baseColWidth="8" defaultColWidth="11" defaultRowHeight="14.4"/>
  <cols>
    <col width="56.8333333333333" customWidth="1" style="141" min="1" max="1"/>
    <col width="5" customWidth="1" style="141" min="2" max="2"/>
    <col width="9.83333333333333" customWidth="1" style="141" min="3" max="10"/>
    <col width="11.1666666666667" customWidth="1" style="141" min="11" max="11"/>
    <col width="9.83333333333333" customWidth="1" style="141" min="12" max="12"/>
    <col width="10.5" customWidth="1" style="141" min="13" max="13"/>
    <col width="10.8333333333333" customWidth="1" style="141" min="14" max="16384"/>
  </cols>
  <sheetData>
    <row r="1" ht="22.8" customHeight="1" s="275">
      <c r="A1" s="2" t="inlineStr">
        <is>
          <t>Cuenta de Pérdidas y Ganancias</t>
        </is>
      </c>
    </row>
    <row r="2"/>
    <row r="3">
      <c r="A3" s="3" t="inlineStr">
        <is>
          <t>Empresa: EL PARAISO GOLF CLUB RESTAURANT SL</t>
        </is>
      </c>
    </row>
    <row r="4">
      <c r="A4" s="3" t="inlineStr">
        <is>
          <t>Período: de Enero a Noviembre</t>
        </is>
      </c>
    </row>
    <row r="5">
      <c r="A5" s="3" t="inlineStr">
        <is>
          <t>Fecha: 18/12/2025</t>
        </is>
      </c>
    </row>
    <row r="6" ht="15.15" customHeight="1" s="275"/>
    <row r="7" ht="15.9" customHeight="1" s="275">
      <c r="A7" s="4" t="inlineStr">
        <is>
          <t>Cuenta de Pérdidas y Ganancias</t>
        </is>
      </c>
      <c r="B7" s="4" t="inlineStr">
        <is>
          <t>Año</t>
        </is>
      </c>
      <c r="C7" s="5" t="inlineStr">
        <is>
          <t>Enero</t>
        </is>
      </c>
      <c r="D7" s="5" t="inlineStr">
        <is>
          <t>Febrero</t>
        </is>
      </c>
      <c r="E7" s="5" t="inlineStr">
        <is>
          <t>Marzo</t>
        </is>
      </c>
      <c r="F7" s="5" t="inlineStr">
        <is>
          <t>Abril</t>
        </is>
      </c>
      <c r="G7" s="5" t="inlineStr">
        <is>
          <t>Mayo</t>
        </is>
      </c>
      <c r="H7" s="5" t="inlineStr">
        <is>
          <t>Junio</t>
        </is>
      </c>
      <c r="I7" s="5" t="inlineStr">
        <is>
          <t>Julio</t>
        </is>
      </c>
      <c r="J7" s="5" t="inlineStr">
        <is>
          <t>Agosto</t>
        </is>
      </c>
      <c r="K7" s="5" t="inlineStr">
        <is>
          <t>Septiembre</t>
        </is>
      </c>
      <c r="L7" s="5" t="inlineStr">
        <is>
          <t>Octubre</t>
        </is>
      </c>
      <c r="M7" s="5" t="inlineStr">
        <is>
          <t>Noviembre</t>
        </is>
      </c>
      <c r="N7" s="5" t="inlineStr">
        <is>
          <t>Total</t>
        </is>
      </c>
    </row>
    <row r="8" ht="15.15" customHeight="1" s="275"/>
    <row r="9">
      <c r="A9" s="141" t="inlineStr">
        <is>
          <t xml:space="preserve">      1. Importe neto de la cifra de negocios</t>
        </is>
      </c>
      <c r="B9" s="713" t="n">
        <v>2025</v>
      </c>
      <c r="C9" s="714" t="n">
        <v>51976.98</v>
      </c>
      <c r="D9" s="714" t="n">
        <v>64183.71</v>
      </c>
      <c r="E9" s="714" t="n">
        <v>48322.2</v>
      </c>
      <c r="F9" s="714" t="n">
        <v>86584.50999999999</v>
      </c>
      <c r="G9" s="714" t="n">
        <v>89138.61</v>
      </c>
      <c r="H9" s="714" t="n">
        <v>71169.45</v>
      </c>
      <c r="I9" s="714" t="n">
        <v>52135.33</v>
      </c>
      <c r="J9" s="714" t="n">
        <v>39868.79</v>
      </c>
      <c r="K9" s="714" t="n">
        <v>78479.19</v>
      </c>
      <c r="L9" s="714" t="n">
        <v>90508</v>
      </c>
      <c r="M9" s="714" t="n">
        <v>79518.83</v>
      </c>
      <c r="N9" s="714" t="n">
        <v>751885.6</v>
      </c>
    </row>
    <row r="10">
      <c r="A10" s="141" t="inlineStr">
        <is>
          <t xml:space="preserve">          70000000    DRINKS (MEMBERS)</t>
        </is>
      </c>
      <c r="B10" s="713" t="n">
        <v>2025</v>
      </c>
      <c r="C10" s="714" t="n">
        <v>0</v>
      </c>
      <c r="D10" s="714" t="n">
        <v>0</v>
      </c>
      <c r="E10" s="714" t="n">
        <v>0</v>
      </c>
      <c r="F10" s="714" t="n">
        <v>0</v>
      </c>
      <c r="G10" s="714" t="n">
        <v>0</v>
      </c>
      <c r="H10" s="714" t="n">
        <v>0</v>
      </c>
      <c r="I10" s="714" t="n">
        <v>15414.78</v>
      </c>
      <c r="J10" s="714" t="n">
        <v>6650.53</v>
      </c>
      <c r="K10" s="714" t="n">
        <v>16944.74</v>
      </c>
      <c r="L10" s="714" t="n">
        <v>24001.71</v>
      </c>
      <c r="M10" s="714" t="n">
        <v>12879.37</v>
      </c>
      <c r="N10" s="714" t="n">
        <v>75891.13</v>
      </c>
    </row>
    <row r="11">
      <c r="A11" s="141" t="inlineStr">
        <is>
          <t xml:space="preserve">          70000001    DRINKS (VISITORS)</t>
        </is>
      </c>
      <c r="B11" s="713" t="n">
        <v>2025</v>
      </c>
      <c r="C11" s="714" t="n">
        <v>28859.09</v>
      </c>
      <c r="D11" s="714" t="n">
        <v>30509.04</v>
      </c>
      <c r="E11" s="714" t="n">
        <v>22659.58</v>
      </c>
      <c r="F11" s="714" t="n">
        <v>37610.17</v>
      </c>
      <c r="G11" s="714" t="n">
        <v>32811.98</v>
      </c>
      <c r="H11" s="714" t="n">
        <v>23967.3</v>
      </c>
      <c r="I11" s="714" t="n">
        <v>0</v>
      </c>
      <c r="J11" s="714" t="n">
        <v>13662.62</v>
      </c>
      <c r="K11" s="714" t="n">
        <v>29353.57</v>
      </c>
      <c r="L11" s="714" t="n">
        <v>28801.37</v>
      </c>
      <c r="M11" s="714" t="n">
        <v>21557.45</v>
      </c>
      <c r="N11" s="714" t="n">
        <v>269792.17</v>
      </c>
    </row>
    <row r="12">
      <c r="A12" s="141" t="inlineStr">
        <is>
          <t xml:space="preserve">          70000002    VENTAS VISITORS</t>
        </is>
      </c>
      <c r="B12" s="713" t="n">
        <v>2025</v>
      </c>
      <c r="C12" s="714" t="n">
        <v>21163.34</v>
      </c>
      <c r="D12" s="714" t="n">
        <v>33674.67</v>
      </c>
      <c r="E12" s="714" t="n">
        <v>25662.62</v>
      </c>
      <c r="F12" s="714" t="n">
        <v>48974.34</v>
      </c>
      <c r="G12" s="714" t="n">
        <v>55590.27</v>
      </c>
      <c r="H12" s="714" t="n">
        <v>35293.97</v>
      </c>
      <c r="I12" s="714" t="n">
        <v>36720.55</v>
      </c>
      <c r="J12" s="714" t="n">
        <v>0</v>
      </c>
      <c r="K12" s="714" t="n">
        <v>0</v>
      </c>
      <c r="L12" s="714" t="n">
        <v>87.27</v>
      </c>
      <c r="M12" s="714" t="n">
        <v>0</v>
      </c>
      <c r="N12" s="714" t="n">
        <v>257167.03</v>
      </c>
    </row>
    <row r="13">
      <c r="A13" s="141" t="inlineStr">
        <is>
          <t xml:space="preserve">          70000003    VENTAS ENVENTS</t>
        </is>
      </c>
      <c r="B13" s="713" t="n">
        <v>2025</v>
      </c>
      <c r="C13" s="714" t="n">
        <v>1954.55</v>
      </c>
      <c r="D13" s="714" t="n">
        <v>0</v>
      </c>
      <c r="E13" s="714" t="n">
        <v>0</v>
      </c>
      <c r="F13" s="714" t="n">
        <v>0</v>
      </c>
      <c r="G13" s="714" t="n">
        <v>736.36</v>
      </c>
      <c r="H13" s="714" t="n">
        <v>11908.18</v>
      </c>
      <c r="I13" s="714" t="n">
        <v>0</v>
      </c>
      <c r="J13" s="714" t="n">
        <v>0</v>
      </c>
      <c r="K13" s="714" t="n">
        <v>4436.36</v>
      </c>
      <c r="L13" s="714" t="n">
        <v>0</v>
      </c>
      <c r="M13" s="714" t="n">
        <v>0</v>
      </c>
      <c r="N13" s="714" t="n">
        <v>19035.45</v>
      </c>
    </row>
    <row r="14">
      <c r="A14" s="141" t="inlineStr">
        <is>
          <t xml:space="preserve">          70100000    FOOD (MEMBERS)</t>
        </is>
      </c>
      <c r="B14" s="713" t="n">
        <v>2025</v>
      </c>
      <c r="C14" s="714" t="n">
        <v>0</v>
      </c>
      <c r="D14" s="714" t="n">
        <v>0</v>
      </c>
      <c r="E14" s="714" t="n">
        <v>0</v>
      </c>
      <c r="F14" s="714" t="n">
        <v>0</v>
      </c>
      <c r="G14" s="714" t="n">
        <v>0</v>
      </c>
      <c r="H14" s="714" t="n">
        <v>0</v>
      </c>
      <c r="I14" s="714" t="n">
        <v>0</v>
      </c>
      <c r="J14" s="714" t="n">
        <v>6402.52</v>
      </c>
      <c r="K14" s="714" t="n">
        <v>10154.22</v>
      </c>
      <c r="L14" s="714" t="n">
        <v>17103.97</v>
      </c>
      <c r="M14" s="714" t="n">
        <v>16851.4</v>
      </c>
      <c r="N14" s="714" t="n">
        <v>50512.11</v>
      </c>
    </row>
    <row r="15">
      <c r="A15" s="141" t="inlineStr">
        <is>
          <t xml:space="preserve">          70100001    FOOD (VISITORS)</t>
        </is>
      </c>
      <c r="B15" s="713" t="n">
        <v>2025</v>
      </c>
      <c r="C15" s="714" t="n">
        <v>0</v>
      </c>
      <c r="D15" s="714" t="n">
        <v>0</v>
      </c>
      <c r="E15" s="714" t="n">
        <v>0</v>
      </c>
      <c r="F15" s="714" t="n">
        <v>0</v>
      </c>
      <c r="G15" s="714" t="n">
        <v>0</v>
      </c>
      <c r="H15" s="714" t="n">
        <v>0</v>
      </c>
      <c r="I15" s="714" t="n">
        <v>0</v>
      </c>
      <c r="J15" s="714" t="n">
        <v>13153.12</v>
      </c>
      <c r="K15" s="714" t="n">
        <v>17590.3</v>
      </c>
      <c r="L15" s="714" t="n">
        <v>20488.89</v>
      </c>
      <c r="M15" s="714" t="n">
        <v>28205.82</v>
      </c>
      <c r="N15" s="714" t="n">
        <v>79438.13</v>
      </c>
    </row>
    <row r="16">
      <c r="A16" s="141" t="inlineStr">
        <is>
          <t xml:space="preserve">          70300001    INGRESOS RESIDUOS (ACEITE)</t>
        </is>
      </c>
      <c r="B16" s="713" t="n">
        <v>2025</v>
      </c>
      <c r="C16" s="714" t="n">
        <v>0</v>
      </c>
      <c r="D16" s="714" t="n">
        <v>0</v>
      </c>
      <c r="E16" s="714" t="n">
        <v>0</v>
      </c>
      <c r="F16" s="714" t="n">
        <v>0</v>
      </c>
      <c r="G16" s="714" t="n">
        <v>0</v>
      </c>
      <c r="H16" s="714" t="n">
        <v>0</v>
      </c>
      <c r="I16" s="714" t="n">
        <v>0</v>
      </c>
      <c r="J16" s="714" t="n">
        <v>0</v>
      </c>
      <c r="K16" s="714" t="n">
        <v>0</v>
      </c>
      <c r="L16" s="714" t="n">
        <v>24.79</v>
      </c>
      <c r="M16" s="714" t="n">
        <v>24.79</v>
      </c>
      <c r="N16" s="714" t="n">
        <v>49.58</v>
      </c>
    </row>
    <row r="17">
      <c r="A17" s="141" t="inlineStr">
        <is>
          <t xml:space="preserve">      4. Aprovisionamientos</t>
        </is>
      </c>
      <c r="B17" s="713" t="n">
        <v>2025</v>
      </c>
      <c r="C17" s="714" t="n">
        <v>-36771.62</v>
      </c>
      <c r="D17" s="714" t="n">
        <v>-21666.1</v>
      </c>
      <c r="E17" s="714" t="n">
        <v>-1614.47</v>
      </c>
      <c r="F17" s="714" t="n">
        <v>-25930.83</v>
      </c>
      <c r="G17" s="714" t="n">
        <v>-34730.2</v>
      </c>
      <c r="H17" s="714" t="n">
        <v>-15791.65</v>
      </c>
      <c r="I17" s="714" t="n">
        <v>-24135.54</v>
      </c>
      <c r="J17" s="714" t="n">
        <v>-14295.9</v>
      </c>
      <c r="K17" s="714" t="n">
        <v>-18655.53</v>
      </c>
      <c r="L17" s="714" t="n">
        <v>-26944.91</v>
      </c>
      <c r="M17" s="714" t="n">
        <v>-18321.32</v>
      </c>
      <c r="N17" s="714" t="n">
        <v>-238858.07</v>
      </c>
    </row>
    <row r="18">
      <c r="A18" s="141" t="inlineStr">
        <is>
          <t xml:space="preserve">          60100000    COMPRAS DE MATERIAS PRIMAS</t>
        </is>
      </c>
      <c r="B18" s="713" t="n">
        <v>2025</v>
      </c>
      <c r="C18" s="714" t="n">
        <v>0</v>
      </c>
      <c r="D18" s="714" t="n">
        <v>0</v>
      </c>
      <c r="E18" s="714" t="n">
        <v>-663.1900000000001</v>
      </c>
      <c r="F18" s="714" t="n">
        <v>0</v>
      </c>
      <c r="G18" s="714" t="n">
        <v>-1283.5</v>
      </c>
      <c r="H18" s="714" t="n">
        <v>-571.1</v>
      </c>
      <c r="I18" s="714" t="n">
        <v>-167.3</v>
      </c>
      <c r="J18" s="714" t="n">
        <v>-578.84</v>
      </c>
      <c r="K18" s="714" t="n">
        <v>-346.5</v>
      </c>
      <c r="L18" s="714" t="n">
        <v>-2299.45</v>
      </c>
      <c r="M18" s="714" t="n">
        <v>-621.51</v>
      </c>
      <c r="N18" s="714" t="n">
        <v>-6531.39</v>
      </c>
    </row>
    <row r="19">
      <c r="A19" s="141" t="inlineStr">
        <is>
          <t xml:space="preserve">          60100001    COMPRAS DE BEBIDAS</t>
        </is>
      </c>
      <c r="B19" s="713" t="n">
        <v>2025</v>
      </c>
      <c r="C19" s="714" t="n">
        <v>-19194.95</v>
      </c>
      <c r="D19" s="714" t="n">
        <v>-5519.51</v>
      </c>
      <c r="E19" s="714" t="n">
        <v>-7207.36</v>
      </c>
      <c r="F19" s="714" t="n">
        <v>-14002.3</v>
      </c>
      <c r="G19" s="714" t="n">
        <v>-12192.32</v>
      </c>
      <c r="H19" s="714" t="n">
        <v>-11127.51</v>
      </c>
      <c r="I19" s="714" t="n">
        <v>-8855.809999999999</v>
      </c>
      <c r="J19" s="714" t="n">
        <v>-4151.78</v>
      </c>
      <c r="K19" s="714" t="n">
        <v>-10427.58</v>
      </c>
      <c r="L19" s="714" t="n">
        <v>-11907.43</v>
      </c>
      <c r="M19" s="714" t="n">
        <v>-8456.99</v>
      </c>
      <c r="N19" s="714" t="n">
        <v>-113043.54</v>
      </c>
    </row>
    <row r="20">
      <c r="A20" s="141" t="inlineStr">
        <is>
          <t xml:space="preserve">          60100002    COMPRAS DE COMIDAS</t>
        </is>
      </c>
      <c r="B20" s="713" t="n">
        <v>2025</v>
      </c>
      <c r="C20" s="714" t="n">
        <v>-14868.5</v>
      </c>
      <c r="D20" s="714" t="n">
        <v>-14665.62</v>
      </c>
      <c r="E20" s="714" t="n">
        <v>-5221.44</v>
      </c>
      <c r="F20" s="714" t="n">
        <v>-16439.89</v>
      </c>
      <c r="G20" s="714" t="n">
        <v>-12998.42</v>
      </c>
      <c r="H20" s="714" t="n">
        <v>-8793.35</v>
      </c>
      <c r="I20" s="714" t="n">
        <v>-12084.46</v>
      </c>
      <c r="J20" s="714" t="n">
        <v>-5765.95</v>
      </c>
      <c r="K20" s="714" t="n">
        <v>-9847.48</v>
      </c>
      <c r="L20" s="714" t="n">
        <v>-10963.97</v>
      </c>
      <c r="M20" s="714" t="n">
        <v>-7267.13</v>
      </c>
      <c r="N20" s="714" t="n">
        <v>-118916.21</v>
      </c>
    </row>
    <row r="21">
      <c r="A21" s="141" t="inlineStr">
        <is>
          <t xml:space="preserve">          60200000    COMPRAS DE OTROS APROVISIONAMI</t>
        </is>
      </c>
      <c r="B21" s="713" t="n">
        <v>2025</v>
      </c>
      <c r="C21" s="714" t="n">
        <v>-2672.1</v>
      </c>
      <c r="D21" s="714" t="n">
        <v>-839.3</v>
      </c>
      <c r="E21" s="714" t="n">
        <v>-1134.87</v>
      </c>
      <c r="F21" s="714" t="n">
        <v>-507.53</v>
      </c>
      <c r="G21" s="714" t="n">
        <v>-886.95</v>
      </c>
      <c r="H21" s="714" t="n">
        <v>-481.54</v>
      </c>
      <c r="I21" s="714" t="n">
        <v>-2548.99</v>
      </c>
      <c r="J21" s="714" t="n">
        <v>-465.98</v>
      </c>
      <c r="K21" s="714" t="n">
        <v>-1256.87</v>
      </c>
      <c r="L21" s="714" t="n">
        <v>-1066.61</v>
      </c>
      <c r="M21" s="714" t="n">
        <v>-878.87</v>
      </c>
      <c r="N21" s="714" t="n">
        <v>-12739.61</v>
      </c>
    </row>
    <row r="22">
      <c r="A22" s="141" t="inlineStr">
        <is>
          <t xml:space="preserve">          60200001    UNIFORMES</t>
        </is>
      </c>
      <c r="B22" s="713" t="n">
        <v>2025</v>
      </c>
      <c r="C22" s="714" t="n">
        <v>0</v>
      </c>
      <c r="D22" s="714" t="n">
        <v>0</v>
      </c>
      <c r="E22" s="714" t="n">
        <v>0</v>
      </c>
      <c r="F22" s="714" t="n">
        <v>0</v>
      </c>
      <c r="G22" s="714" t="n">
        <v>-2781.63</v>
      </c>
      <c r="H22" s="714" t="n">
        <v>0</v>
      </c>
      <c r="I22" s="714" t="n">
        <v>0</v>
      </c>
      <c r="J22" s="714" t="n">
        <v>0</v>
      </c>
      <c r="K22" s="714" t="n">
        <v>0</v>
      </c>
      <c r="L22" s="714" t="n">
        <v>0</v>
      </c>
      <c r="M22" s="714" t="n">
        <v>0</v>
      </c>
      <c r="N22" s="714" t="n">
        <v>-2781.63</v>
      </c>
    </row>
    <row r="23">
      <c r="A23" s="141" t="inlineStr">
        <is>
          <t xml:space="preserve">          60200099    COMPRAS APROV. NO DEDUCIBLES</t>
        </is>
      </c>
      <c r="B23" s="713" t="n">
        <v>2025</v>
      </c>
      <c r="C23" s="714" t="n">
        <v>-36.07</v>
      </c>
      <c r="D23" s="714" t="n">
        <v>-641.67</v>
      </c>
      <c r="E23" s="714" t="n">
        <v>-184.02</v>
      </c>
      <c r="F23" s="714" t="n">
        <v>-98.3</v>
      </c>
      <c r="G23" s="714" t="n">
        <v>-64.25</v>
      </c>
      <c r="H23" s="714" t="n">
        <v>-188.81</v>
      </c>
      <c r="I23" s="714" t="n">
        <v>-12.45</v>
      </c>
      <c r="J23" s="714" t="n">
        <v>-8.220000000000001</v>
      </c>
      <c r="K23" s="714" t="n">
        <v>0</v>
      </c>
      <c r="L23" s="714" t="n">
        <v>0</v>
      </c>
      <c r="M23" s="714" t="n">
        <v>0</v>
      </c>
      <c r="N23" s="714" t="n">
        <v>-1233.79</v>
      </c>
    </row>
    <row r="24">
      <c r="A24" s="141" t="inlineStr">
        <is>
          <t xml:space="preserve">          61000001    VARIAC. EXISTENCIAS BEBIDAS</t>
        </is>
      </c>
      <c r="B24" s="713" t="n">
        <v>2025</v>
      </c>
      <c r="C24" s="714" t="n">
        <v>0</v>
      </c>
      <c r="D24" s="714" t="n">
        <v>0</v>
      </c>
      <c r="E24" s="714" t="n">
        <v>8142.29</v>
      </c>
      <c r="F24" s="714" t="n">
        <v>3532.91</v>
      </c>
      <c r="G24" s="714" t="n">
        <v>-2447.53</v>
      </c>
      <c r="H24" s="714" t="n">
        <v>3962.73</v>
      </c>
      <c r="I24" s="714" t="n">
        <v>672.3099999999999</v>
      </c>
      <c r="J24" s="714" t="n">
        <v>-3445.46</v>
      </c>
      <c r="K24" s="714" t="n">
        <v>3492.16</v>
      </c>
      <c r="L24" s="714" t="n">
        <v>-1423.81</v>
      </c>
      <c r="M24" s="714" t="n">
        <v>-1967.72</v>
      </c>
      <c r="N24" s="714" t="n">
        <v>10517.88</v>
      </c>
    </row>
    <row r="25">
      <c r="A25" s="141" t="inlineStr">
        <is>
          <t xml:space="preserve">          61000002    VAR. EXISTENCIAS COMIDA</t>
        </is>
      </c>
      <c r="B25" s="713" t="n">
        <v>2025</v>
      </c>
      <c r="C25" s="714" t="n">
        <v>0</v>
      </c>
      <c r="D25" s="714" t="n">
        <v>0</v>
      </c>
      <c r="E25" s="714" t="n">
        <v>4654.12</v>
      </c>
      <c r="F25" s="714" t="n">
        <v>1584.28</v>
      </c>
      <c r="G25" s="714" t="n">
        <v>-2075.6</v>
      </c>
      <c r="H25" s="714" t="n">
        <v>1407.93</v>
      </c>
      <c r="I25" s="714" t="n">
        <v>-1138.84</v>
      </c>
      <c r="J25" s="714" t="n">
        <v>120.33</v>
      </c>
      <c r="K25" s="714" t="n">
        <v>-269.26</v>
      </c>
      <c r="L25" s="714" t="n">
        <v>716.36</v>
      </c>
      <c r="M25" s="714" t="n">
        <v>870.9</v>
      </c>
      <c r="N25" s="714" t="n">
        <v>5870.22</v>
      </c>
    </row>
    <row r="26">
      <c r="A26" s="141" t="inlineStr">
        <is>
          <t xml:space="preserve">      5. Otros ingresos de explotación</t>
        </is>
      </c>
      <c r="B26" s="713" t="n">
        <v>2025</v>
      </c>
      <c r="C26" s="714" t="n">
        <v>0</v>
      </c>
      <c r="D26" s="714" t="n">
        <v>213.7</v>
      </c>
      <c r="E26" s="714" t="n">
        <v>254.79</v>
      </c>
      <c r="F26" s="714" t="n">
        <v>4299.65</v>
      </c>
      <c r="G26" s="714" t="n">
        <v>4872.53</v>
      </c>
      <c r="H26" s="714" t="n">
        <v>3320.13</v>
      </c>
      <c r="I26" s="714" t="n">
        <v>3659.51</v>
      </c>
      <c r="J26" s="714" t="n">
        <v>2665.49</v>
      </c>
      <c r="K26" s="714" t="n">
        <v>4066.04</v>
      </c>
      <c r="L26" s="714" t="n">
        <v>4617.27</v>
      </c>
      <c r="M26" s="714" t="n">
        <v>3479.96</v>
      </c>
      <c r="N26" s="714" t="n">
        <v>31449.07</v>
      </c>
    </row>
    <row r="27">
      <c r="A27" s="141" t="inlineStr">
        <is>
          <t xml:space="preserve">          75900001    INGRESOS PATROCIONIO HEINEKEN</t>
        </is>
      </c>
      <c r="B27" s="713" t="n">
        <v>2025</v>
      </c>
      <c r="C27" s="714" t="n">
        <v>0</v>
      </c>
      <c r="D27" s="714" t="n">
        <v>213.7</v>
      </c>
      <c r="E27" s="714" t="n">
        <v>254.79</v>
      </c>
      <c r="F27" s="714" t="n">
        <v>246.58</v>
      </c>
      <c r="G27" s="714" t="n">
        <v>254.79</v>
      </c>
      <c r="H27" s="714" t="n">
        <v>246.58</v>
      </c>
      <c r="I27" s="714" t="n">
        <v>254.79</v>
      </c>
      <c r="J27" s="714" t="n">
        <v>254.79</v>
      </c>
      <c r="K27" s="714" t="n">
        <v>246.58</v>
      </c>
      <c r="L27" s="714" t="n">
        <v>254.79</v>
      </c>
      <c r="M27" s="714" t="n">
        <v>246.58</v>
      </c>
      <c r="N27" s="714" t="n">
        <v>2473.97</v>
      </c>
    </row>
    <row r="28">
      <c r="A28" s="141" t="inlineStr">
        <is>
          <t xml:space="preserve">          75900002    INGRESOS PROPINAS</t>
        </is>
      </c>
      <c r="B28" s="713" t="n">
        <v>2025</v>
      </c>
      <c r="C28" s="714" t="n">
        <v>0</v>
      </c>
      <c r="D28" s="714" t="n">
        <v>0</v>
      </c>
      <c r="E28" s="714" t="n">
        <v>0</v>
      </c>
      <c r="F28" s="714" t="n">
        <v>4053.07</v>
      </c>
      <c r="G28" s="714" t="n">
        <v>4617.74</v>
      </c>
      <c r="H28" s="714" t="n">
        <v>3073.55</v>
      </c>
      <c r="I28" s="714" t="n">
        <v>3404.72</v>
      </c>
      <c r="J28" s="714" t="n">
        <v>2410.7</v>
      </c>
      <c r="K28" s="714" t="n">
        <v>3819.46</v>
      </c>
      <c r="L28" s="714" t="n">
        <v>4362.48</v>
      </c>
      <c r="M28" s="714" t="n">
        <v>3233.38</v>
      </c>
      <c r="N28" s="714" t="n">
        <v>28975.1</v>
      </c>
    </row>
    <row r="29">
      <c r="B29" s="713" t="n"/>
      <c r="C29" s="714" t="n"/>
      <c r="D29" s="714" t="n"/>
      <c r="E29" s="714" t="n"/>
      <c r="F29" s="714" t="n"/>
      <c r="G29" s="714" t="n"/>
      <c r="H29" s="714" t="n"/>
      <c r="I29" s="714" t="n"/>
      <c r="J29" s="714" t="n"/>
      <c r="K29" s="714" t="n"/>
      <c r="L29" s="714">
        <f>+L9+L17+L26</f>
        <v/>
      </c>
      <c r="M29" s="714">
        <f>+M9+M17+M26</f>
        <v/>
      </c>
      <c r="N29" s="714" t="n"/>
    </row>
    <row r="30">
      <c r="B30" s="713" t="n"/>
      <c r="C30" s="714" t="n"/>
      <c r="D30" s="714" t="n"/>
      <c r="E30" s="714" t="n"/>
      <c r="F30" s="714" t="n"/>
      <c r="G30" s="714" t="n"/>
      <c r="H30" s="714" t="n"/>
      <c r="I30" s="714" t="n"/>
      <c r="J30" s="714" t="n"/>
      <c r="K30" s="714" t="n"/>
      <c r="L30" s="714" t="n"/>
      <c r="M30" s="714" t="n"/>
      <c r="N30" s="714" t="n"/>
    </row>
    <row r="31">
      <c r="A31" s="141" t="inlineStr">
        <is>
          <t xml:space="preserve">      6. Gastos de personal</t>
        </is>
      </c>
      <c r="B31" s="713" t="n">
        <v>2025</v>
      </c>
      <c r="C31" s="714" t="n">
        <v>-28806.3</v>
      </c>
      <c r="D31" s="714" t="n">
        <v>-32988.66</v>
      </c>
      <c r="E31" s="714" t="n">
        <v>-31545.19</v>
      </c>
      <c r="F31" s="714" t="n">
        <v>-32216.24</v>
      </c>
      <c r="G31" s="714" t="n">
        <v>-32166.98</v>
      </c>
      <c r="H31" s="714" t="n">
        <v>-46969</v>
      </c>
      <c r="I31" s="714" t="n">
        <v>-49925.74</v>
      </c>
      <c r="J31" s="714" t="n">
        <v>-31561.55</v>
      </c>
      <c r="K31" s="714" t="n">
        <v>-30534.78</v>
      </c>
      <c r="L31" s="714" t="n">
        <v>-35709.02</v>
      </c>
      <c r="M31" s="714" t="n">
        <v>-48166.01</v>
      </c>
      <c r="N31" s="714" t="n">
        <v>-400589.47</v>
      </c>
    </row>
    <row r="32">
      <c r="A32" s="141" t="inlineStr">
        <is>
          <t xml:space="preserve">          64000000    SUELDOS Y SALARIOS</t>
        </is>
      </c>
      <c r="B32" s="713" t="n">
        <v>2025</v>
      </c>
      <c r="C32" s="714" t="n">
        <v>-21404.33</v>
      </c>
      <c r="D32" s="714" t="n">
        <v>-24779.14</v>
      </c>
      <c r="E32" s="714" t="n">
        <v>-24435.04</v>
      </c>
      <c r="F32" s="714" t="n">
        <v>-24899.47</v>
      </c>
      <c r="G32" s="714" t="n">
        <v>-24487.84</v>
      </c>
      <c r="H32" s="714" t="n">
        <v>-32411.05</v>
      </c>
      <c r="I32" s="714" t="n">
        <v>-39409.27</v>
      </c>
      <c r="J32" s="714" t="n">
        <v>-23904.4</v>
      </c>
      <c r="K32" s="714" t="n">
        <v>-23120.09</v>
      </c>
      <c r="L32" s="714" t="n">
        <v>-27040.83</v>
      </c>
      <c r="M32" s="714" t="n">
        <v>-36470.1</v>
      </c>
      <c r="N32" s="714" t="n">
        <v>-302361.56</v>
      </c>
    </row>
    <row r="33">
      <c r="A33" s="141" t="inlineStr">
        <is>
          <t xml:space="preserve">          64000002    BONUS</t>
        </is>
      </c>
      <c r="B33" s="713" t="n">
        <v>2025</v>
      </c>
      <c r="C33" s="714" t="n">
        <v>-800</v>
      </c>
      <c r="D33" s="714" t="n">
        <v>-700</v>
      </c>
      <c r="E33" s="714" t="n">
        <v>0</v>
      </c>
      <c r="F33" s="714" t="n">
        <v>0</v>
      </c>
      <c r="G33" s="714" t="n">
        <v>0</v>
      </c>
      <c r="H33" s="714" t="n">
        <v>-4510</v>
      </c>
      <c r="I33" s="714" t="n">
        <v>0</v>
      </c>
      <c r="J33" s="714" t="n">
        <v>0</v>
      </c>
      <c r="K33" s="714" t="n">
        <v>0</v>
      </c>
      <c r="L33" s="714" t="n">
        <v>0</v>
      </c>
      <c r="M33" s="714" t="n">
        <v>0</v>
      </c>
      <c r="N33" s="714" t="n">
        <v>-6010</v>
      </c>
    </row>
    <row r="34">
      <c r="A34" s="141" t="inlineStr">
        <is>
          <t xml:space="preserve">          64200000    SEGURIDAD SOCIAL A CARGO DE LA</t>
        </is>
      </c>
      <c r="B34" s="713" t="n">
        <v>2025</v>
      </c>
      <c r="C34" s="714" t="n">
        <v>-6601.97</v>
      </c>
      <c r="D34" s="714" t="n">
        <v>-7509.52</v>
      </c>
      <c r="E34" s="714" t="n">
        <v>-7110.15</v>
      </c>
      <c r="F34" s="714" t="n">
        <v>-7316.77</v>
      </c>
      <c r="G34" s="714" t="n">
        <v>-7679.14</v>
      </c>
      <c r="H34" s="714" t="n">
        <v>-10047.95</v>
      </c>
      <c r="I34" s="714" t="n">
        <v>-10516.47</v>
      </c>
      <c r="J34" s="714" t="n">
        <v>-7657.15</v>
      </c>
      <c r="K34" s="714" t="n">
        <v>-7414.69</v>
      </c>
      <c r="L34" s="714" t="n">
        <v>-8668.190000000001</v>
      </c>
      <c r="M34" s="714" t="n">
        <v>-11695.91</v>
      </c>
      <c r="N34" s="714" t="n">
        <v>-92217.91</v>
      </c>
    </row>
    <row r="35">
      <c r="A35" s="141" t="inlineStr">
        <is>
          <t xml:space="preserve">      7. Otros gastos de explotación</t>
        </is>
      </c>
      <c r="B35" s="713" t="n">
        <v>2025</v>
      </c>
      <c r="C35" s="714" t="n">
        <v>-11810.31</v>
      </c>
      <c r="D35" s="714" t="n">
        <v>-12829.09</v>
      </c>
      <c r="E35" s="714" t="n">
        <v>-3177.96</v>
      </c>
      <c r="F35" s="714" t="n">
        <v>-9398.51</v>
      </c>
      <c r="G35" s="714" t="n">
        <v>-19727.65</v>
      </c>
      <c r="H35" s="714" t="n">
        <v>-12176.54</v>
      </c>
      <c r="I35" s="714" t="n">
        <v>-20925.5</v>
      </c>
      <c r="J35" s="714" t="n">
        <v>-5738.46</v>
      </c>
      <c r="K35" s="714" t="n">
        <v>-7645.78</v>
      </c>
      <c r="L35" s="714" t="n">
        <v>-7293.55</v>
      </c>
      <c r="M35" s="714" t="n">
        <v>-6443.55</v>
      </c>
      <c r="N35" s="714" t="n">
        <v>-117166.9</v>
      </c>
    </row>
    <row r="36">
      <c r="A36" s="141" t="inlineStr">
        <is>
          <t xml:space="preserve">          62100000    ARRENDAMIENTOS Y CÁNONES</t>
        </is>
      </c>
      <c r="B36" s="713" t="n">
        <v>2025</v>
      </c>
      <c r="C36" s="714" t="n">
        <v>0</v>
      </c>
      <c r="D36" s="714" t="n">
        <v>0</v>
      </c>
      <c r="E36" s="714" t="n">
        <v>0</v>
      </c>
      <c r="F36" s="714" t="n">
        <v>-129.6</v>
      </c>
      <c r="G36" s="714" t="n">
        <v>-936.2</v>
      </c>
      <c r="H36" s="714" t="n">
        <v>0</v>
      </c>
      <c r="I36" s="714" t="n">
        <v>-639.8</v>
      </c>
      <c r="J36" s="714" t="n">
        <v>0</v>
      </c>
      <c r="K36" s="714" t="n">
        <v>-75</v>
      </c>
      <c r="L36" s="714" t="n">
        <v>0</v>
      </c>
      <c r="M36" s="714" t="n">
        <v>0</v>
      </c>
      <c r="N36" s="714" t="n">
        <v>-1780.6</v>
      </c>
    </row>
    <row r="37">
      <c r="A37" s="141" t="inlineStr">
        <is>
          <t xml:space="preserve">          62100001    ALQUILER ESPACIO Y COCINA</t>
        </is>
      </c>
      <c r="B37" s="713" t="n">
        <v>2025</v>
      </c>
      <c r="C37" s="714" t="n">
        <v>-2250</v>
      </c>
      <c r="D37" s="714" t="n">
        <v>-2250</v>
      </c>
      <c r="E37" s="714" t="n">
        <v>0</v>
      </c>
      <c r="F37" s="714" t="n">
        <v>-2250</v>
      </c>
      <c r="G37" s="714" t="n">
        <v>-2250</v>
      </c>
      <c r="H37" s="714" t="n">
        <v>-2250</v>
      </c>
      <c r="I37" s="714" t="n">
        <v>-2250</v>
      </c>
      <c r="J37" s="714" t="n">
        <v>-2250</v>
      </c>
      <c r="K37" s="714" t="n">
        <v>-2250</v>
      </c>
      <c r="L37" s="714" t="n">
        <v>-2250</v>
      </c>
      <c r="M37" s="714" t="n">
        <v>-2250</v>
      </c>
      <c r="N37" s="714" t="n">
        <v>-22500</v>
      </c>
    </row>
    <row r="38">
      <c r="A38" s="141" t="inlineStr">
        <is>
          <t xml:space="preserve">          62100002    ALQUILERES PARA EVENTOS</t>
        </is>
      </c>
      <c r="B38" s="713" t="n">
        <v>2025</v>
      </c>
      <c r="C38" s="714" t="n">
        <v>-2816.7</v>
      </c>
      <c r="D38" s="714" t="n">
        <v>-666.86</v>
      </c>
      <c r="E38" s="714" t="n">
        <v>0</v>
      </c>
      <c r="F38" s="714" t="n">
        <v>0</v>
      </c>
      <c r="G38" s="714" t="n">
        <v>0</v>
      </c>
      <c r="H38" s="714" t="n">
        <v>0</v>
      </c>
      <c r="I38" s="714" t="n">
        <v>67.59999999999999</v>
      </c>
      <c r="J38" s="714" t="n">
        <v>0</v>
      </c>
      <c r="K38" s="714" t="n">
        <v>0</v>
      </c>
      <c r="L38" s="714" t="n">
        <v>0</v>
      </c>
      <c r="M38" s="714" t="n">
        <v>0</v>
      </c>
      <c r="N38" s="714" t="n">
        <v>-3415.96</v>
      </c>
    </row>
    <row r="39">
      <c r="A39" s="141" t="inlineStr">
        <is>
          <t xml:space="preserve">          62200000    REPARACIONES Y CONSERVACIÓN</t>
        </is>
      </c>
      <c r="B39" s="713" t="n">
        <v>2025</v>
      </c>
      <c r="C39" s="714" t="n">
        <v>-927.17</v>
      </c>
      <c r="D39" s="714" t="n">
        <v>-1195.39</v>
      </c>
      <c r="E39" s="714" t="n">
        <v>0</v>
      </c>
      <c r="F39" s="714" t="n">
        <v>-1084</v>
      </c>
      <c r="G39" s="714" t="n">
        <v>-1008</v>
      </c>
      <c r="H39" s="714" t="n">
        <v>-936</v>
      </c>
      <c r="I39" s="714" t="n">
        <v>-1253</v>
      </c>
      <c r="J39" s="714" t="n">
        <v>-936</v>
      </c>
      <c r="K39" s="714" t="n">
        <v>-1008</v>
      </c>
      <c r="L39" s="714" t="n">
        <v>-1008</v>
      </c>
      <c r="M39" s="714" t="n">
        <v>0</v>
      </c>
      <c r="N39" s="714" t="n">
        <v>-9355.559999999999</v>
      </c>
    </row>
    <row r="40">
      <c r="A40" s="141" t="inlineStr">
        <is>
          <t xml:space="preserve">          62300000    SERVICIOS PROFESIONALES INDEP.</t>
        </is>
      </c>
      <c r="B40" s="713" t="n">
        <v>2025</v>
      </c>
      <c r="C40" s="714" t="n">
        <v>-614.87</v>
      </c>
      <c r="D40" s="714" t="n">
        <v>-1496.91</v>
      </c>
      <c r="E40" s="714" t="n">
        <v>-875</v>
      </c>
      <c r="F40" s="714" t="n">
        <v>-920</v>
      </c>
      <c r="G40" s="714" t="n">
        <v>-861</v>
      </c>
      <c r="H40" s="714" t="n">
        <v>-265</v>
      </c>
      <c r="I40" s="714" t="n">
        <v>-2822</v>
      </c>
      <c r="J40" s="714" t="n">
        <v>-939</v>
      </c>
      <c r="K40" s="714" t="n">
        <v>-1032</v>
      </c>
      <c r="L40" s="714" t="n">
        <v>-1175.86</v>
      </c>
      <c r="M40" s="714" t="n">
        <v>-890</v>
      </c>
      <c r="N40" s="714" t="n">
        <v>-11891.64</v>
      </c>
    </row>
    <row r="41">
      <c r="A41" s="141" t="inlineStr">
        <is>
          <t xml:space="preserve">          62300001    AUDITORIA ANUAL</t>
        </is>
      </c>
      <c r="B41" s="713" t="n">
        <v>2025</v>
      </c>
      <c r="C41" s="714" t="n">
        <v>-400</v>
      </c>
      <c r="D41" s="714" t="n">
        <v>-400</v>
      </c>
      <c r="E41" s="714" t="n">
        <v>-400</v>
      </c>
      <c r="F41" s="714" t="n">
        <v>-400</v>
      </c>
      <c r="G41" s="714" t="n">
        <v>-400</v>
      </c>
      <c r="H41" s="714" t="n">
        <v>-400</v>
      </c>
      <c r="I41" s="714" t="n">
        <v>-400</v>
      </c>
      <c r="J41" s="714" t="n">
        <v>-840</v>
      </c>
      <c r="K41" s="714" t="n">
        <v>-707.5</v>
      </c>
      <c r="L41" s="714" t="n">
        <v>-707.5</v>
      </c>
      <c r="M41" s="714" t="n">
        <v>-707.5</v>
      </c>
      <c r="N41" s="714" t="n">
        <v>-5762.5</v>
      </c>
    </row>
    <row r="42">
      <c r="A42" s="141" t="inlineStr">
        <is>
          <t xml:space="preserve">          62500000    PRIMAS DE SEGUROS</t>
        </is>
      </c>
      <c r="B42" s="713" t="n">
        <v>2025</v>
      </c>
      <c r="C42" s="714" t="n">
        <v>-38.97</v>
      </c>
      <c r="D42" s="714" t="n">
        <v>0</v>
      </c>
      <c r="E42" s="714" t="n">
        <v>0</v>
      </c>
      <c r="F42" s="714" t="n">
        <v>0</v>
      </c>
      <c r="G42" s="714" t="n">
        <v>0</v>
      </c>
      <c r="H42" s="714" t="n">
        <v>0</v>
      </c>
      <c r="I42" s="714" t="n">
        <v>0</v>
      </c>
      <c r="J42" s="714" t="n">
        <v>0</v>
      </c>
      <c r="K42" s="714" t="n">
        <v>0</v>
      </c>
      <c r="L42" s="714" t="n">
        <v>0</v>
      </c>
      <c r="M42" s="714" t="n">
        <v>0</v>
      </c>
      <c r="N42" s="714" t="n">
        <v>-38.97</v>
      </c>
    </row>
    <row r="43">
      <c r="A43" s="141" t="inlineStr">
        <is>
          <t xml:space="preserve">          62600000    SERVICIOS BANCARIOS Y SIMILARE</t>
        </is>
      </c>
      <c r="B43" s="713" t="n">
        <v>2025</v>
      </c>
      <c r="C43" s="714" t="n">
        <v>-348.13</v>
      </c>
      <c r="D43" s="714" t="n">
        <v>-423.72</v>
      </c>
      <c r="E43" s="714" t="n">
        <v>-332.11</v>
      </c>
      <c r="F43" s="714" t="n">
        <v>-623.3099999999999</v>
      </c>
      <c r="G43" s="714" t="n">
        <v>-542.9299999999999</v>
      </c>
      <c r="H43" s="714" t="n">
        <v>-364.22</v>
      </c>
      <c r="I43" s="714" t="n">
        <v>-400.21</v>
      </c>
      <c r="J43" s="714" t="n">
        <v>-282.51</v>
      </c>
      <c r="K43" s="714" t="n">
        <v>-572.37</v>
      </c>
      <c r="L43" s="714" t="n">
        <v>-768.6</v>
      </c>
      <c r="M43" s="714" t="n">
        <v>-415.6</v>
      </c>
      <c r="N43" s="714" t="n">
        <v>-5073.71</v>
      </c>
    </row>
    <row r="44">
      <c r="A44" s="141" t="inlineStr">
        <is>
          <t xml:space="preserve">          62700000    PUBLICID., PROPAGANDA Y RR.PP.</t>
        </is>
      </c>
      <c r="B44" s="713" t="n">
        <v>2025</v>
      </c>
      <c r="C44" s="714" t="n">
        <v>-123.59</v>
      </c>
      <c r="D44" s="714" t="n">
        <v>-75</v>
      </c>
      <c r="E44" s="714" t="n">
        <v>-160</v>
      </c>
      <c r="F44" s="714" t="n">
        <v>0</v>
      </c>
      <c r="G44" s="714" t="n">
        <v>0</v>
      </c>
      <c r="H44" s="714" t="n">
        <v>0</v>
      </c>
      <c r="I44" s="714" t="n">
        <v>0</v>
      </c>
      <c r="J44" s="714" t="n">
        <v>0</v>
      </c>
      <c r="K44" s="714" t="n">
        <v>0</v>
      </c>
      <c r="L44" s="714" t="n">
        <v>0</v>
      </c>
      <c r="M44" s="714" t="n">
        <v>0</v>
      </c>
      <c r="N44" s="714" t="n">
        <v>-358.59</v>
      </c>
    </row>
    <row r="45">
      <c r="A45" s="141" t="inlineStr">
        <is>
          <t xml:space="preserve">          62830000    SUMINISTRO DE GAS</t>
        </is>
      </c>
      <c r="B45" s="713" t="n">
        <v>2025</v>
      </c>
      <c r="C45" s="714" t="n">
        <v>-41.5</v>
      </c>
      <c r="D45" s="714" t="n">
        <v>0</v>
      </c>
      <c r="E45" s="714" t="n">
        <v>0</v>
      </c>
      <c r="F45" s="714" t="n">
        <v>0</v>
      </c>
      <c r="G45" s="714" t="n">
        <v>0</v>
      </c>
      <c r="H45" s="714" t="n">
        <v>-22.15</v>
      </c>
      <c r="I45" s="714" t="n">
        <v>0</v>
      </c>
      <c r="J45" s="714" t="n">
        <v>0</v>
      </c>
      <c r="K45" s="714" t="n">
        <v>0</v>
      </c>
      <c r="L45" s="714" t="n">
        <v>0</v>
      </c>
      <c r="M45" s="714" t="n">
        <v>0</v>
      </c>
      <c r="N45" s="714" t="n">
        <v>-63.65</v>
      </c>
    </row>
    <row r="46">
      <c r="A46" s="141" t="inlineStr">
        <is>
          <t xml:space="preserve">          62840000    SUMINISTRO DE TELEFONÍA E INT.</t>
        </is>
      </c>
      <c r="B46" s="713" t="n">
        <v>2025</v>
      </c>
      <c r="C46" s="714" t="n">
        <v>0</v>
      </c>
      <c r="D46" s="714" t="n">
        <v>0</v>
      </c>
      <c r="E46" s="714" t="n">
        <v>0</v>
      </c>
      <c r="F46" s="714" t="n">
        <v>0</v>
      </c>
      <c r="G46" s="714" t="n">
        <v>0</v>
      </c>
      <c r="H46" s="714" t="n">
        <v>0</v>
      </c>
      <c r="I46" s="714" t="n">
        <v>0</v>
      </c>
      <c r="J46" s="714" t="n">
        <v>0</v>
      </c>
      <c r="K46" s="714" t="n">
        <v>0</v>
      </c>
      <c r="L46" s="714" t="n">
        <v>0</v>
      </c>
      <c r="M46" s="714" t="n">
        <v>-10</v>
      </c>
      <c r="N46" s="714" t="n">
        <v>-10</v>
      </c>
    </row>
    <row r="47">
      <c r="A47" s="141" t="inlineStr">
        <is>
          <t xml:space="preserve">          62900000    OTROS SERVICIOS</t>
        </is>
      </c>
      <c r="B47" s="713" t="n">
        <v>2025</v>
      </c>
      <c r="C47" s="714" t="n">
        <v>-8</v>
      </c>
      <c r="D47" s="714" t="n">
        <v>-499</v>
      </c>
      <c r="E47" s="714" t="n">
        <v>-173.68</v>
      </c>
      <c r="F47" s="714" t="n">
        <v>-210.9</v>
      </c>
      <c r="G47" s="714" t="n">
        <v>-671.8</v>
      </c>
      <c r="H47" s="714" t="n">
        <v>-22.49</v>
      </c>
      <c r="I47" s="714" t="n">
        <v>-1257.64</v>
      </c>
      <c r="J47" s="714" t="n">
        <v>-186.53</v>
      </c>
      <c r="K47" s="714" t="n">
        <v>-130</v>
      </c>
      <c r="L47" s="714" t="n">
        <v>-286.64</v>
      </c>
      <c r="M47" s="714" t="n">
        <v>-553.5</v>
      </c>
      <c r="N47" s="714" t="n">
        <v>-4000.18</v>
      </c>
    </row>
    <row r="48">
      <c r="A48" s="141" t="inlineStr">
        <is>
          <t xml:space="preserve">          62900001    CUOTA CONTROL HORARIO</t>
        </is>
      </c>
      <c r="B48" s="713" t="n">
        <v>2025</v>
      </c>
      <c r="C48" s="714" t="n">
        <v>0</v>
      </c>
      <c r="D48" s="714" t="n">
        <v>-3.03</v>
      </c>
      <c r="E48" s="714" t="n">
        <v>-16.95</v>
      </c>
      <c r="F48" s="714" t="n">
        <v>-16.95</v>
      </c>
      <c r="G48" s="714" t="n">
        <v>-16.95</v>
      </c>
      <c r="H48" s="714" t="n">
        <v>-16.95</v>
      </c>
      <c r="I48" s="714" t="n">
        <v>-16.95</v>
      </c>
      <c r="J48" s="714" t="n">
        <v>-16.95</v>
      </c>
      <c r="K48" s="714" t="n">
        <v>-16.95</v>
      </c>
      <c r="L48" s="714" t="n">
        <v>-16.95</v>
      </c>
      <c r="M48" s="714" t="n">
        <v>-16.95</v>
      </c>
      <c r="N48" s="714" t="n">
        <v>-155.58</v>
      </c>
    </row>
    <row r="49">
      <c r="A49" s="141" t="inlineStr">
        <is>
          <t xml:space="preserve">          62900002    TIPS SERVICE CHARGE</t>
        </is>
      </c>
      <c r="B49" s="713" t="n">
        <v>2025</v>
      </c>
      <c r="C49" s="714" t="n">
        <v>-1528.96</v>
      </c>
      <c r="D49" s="714" t="n">
        <v>-2999.18</v>
      </c>
      <c r="E49" s="714" t="n">
        <v>0</v>
      </c>
      <c r="F49" s="714" t="n">
        <v>-1933.75</v>
      </c>
      <c r="G49" s="714" t="n">
        <v>-4053.07</v>
      </c>
      <c r="H49" s="714" t="n">
        <v>-4617.74</v>
      </c>
      <c r="I49" s="714" t="n">
        <v>0</v>
      </c>
      <c r="J49" s="714" t="n">
        <v>0</v>
      </c>
      <c r="K49" s="714" t="n">
        <v>0</v>
      </c>
      <c r="L49" s="714" t="n">
        <v>0</v>
      </c>
      <c r="M49" s="714" t="n">
        <v>0</v>
      </c>
      <c r="N49" s="714" t="n">
        <v>-15132.7</v>
      </c>
    </row>
    <row r="50">
      <c r="A50" s="141" t="inlineStr">
        <is>
          <t xml:space="preserve">          62900003    RANDSTAD TEMPORARY STAFF</t>
        </is>
      </c>
      <c r="B50" s="713" t="n">
        <v>2025</v>
      </c>
      <c r="C50" s="714" t="n">
        <v>0</v>
      </c>
      <c r="D50" s="714" t="n">
        <v>0</v>
      </c>
      <c r="E50" s="714" t="n">
        <v>-138.53</v>
      </c>
      <c r="F50" s="714" t="n">
        <v>0</v>
      </c>
      <c r="G50" s="714" t="n">
        <v>-5412.7</v>
      </c>
      <c r="H50" s="714" t="n">
        <v>0</v>
      </c>
      <c r="I50" s="714" t="n">
        <v>-8538.030000000001</v>
      </c>
      <c r="J50" s="714" t="n">
        <v>0</v>
      </c>
      <c r="K50" s="714" t="n">
        <v>0</v>
      </c>
      <c r="L50" s="714" t="n">
        <v>0</v>
      </c>
      <c r="M50" s="714" t="n">
        <v>0</v>
      </c>
      <c r="N50" s="714" t="n">
        <v>-14089.26</v>
      </c>
    </row>
    <row r="51">
      <c r="A51" s="141" t="inlineStr">
        <is>
          <t xml:space="preserve">          62900004    TEMPORARY STAFF</t>
        </is>
      </c>
      <c r="B51" s="713" t="n">
        <v>2025</v>
      </c>
      <c r="C51" s="714" t="n">
        <v>-2712.42</v>
      </c>
      <c r="D51" s="714" t="n">
        <v>-2820</v>
      </c>
      <c r="E51" s="714" t="n">
        <v>-1081.69</v>
      </c>
      <c r="F51" s="714" t="n">
        <v>-1830</v>
      </c>
      <c r="G51" s="714" t="n">
        <v>-3575</v>
      </c>
      <c r="H51" s="714" t="n">
        <v>-3281.99</v>
      </c>
      <c r="I51" s="714" t="n">
        <v>-3310</v>
      </c>
      <c r="J51" s="714" t="n">
        <v>0</v>
      </c>
      <c r="K51" s="714" t="n">
        <v>-675</v>
      </c>
      <c r="L51" s="714" t="n">
        <v>-1080</v>
      </c>
      <c r="M51" s="714" t="n">
        <v>-340</v>
      </c>
      <c r="N51" s="714" t="n">
        <v>-20706.1</v>
      </c>
    </row>
    <row r="52">
      <c r="A52" s="141" t="inlineStr">
        <is>
          <t xml:space="preserve">          62900099    OTROS GASTOS NO DEDUCIBLES</t>
        </is>
      </c>
      <c r="B52" s="713" t="n">
        <v>2025</v>
      </c>
      <c r="C52" s="714" t="n">
        <v>0</v>
      </c>
      <c r="D52" s="714" t="n">
        <v>0</v>
      </c>
      <c r="E52" s="714" t="n">
        <v>0</v>
      </c>
      <c r="F52" s="714" t="n">
        <v>0</v>
      </c>
      <c r="G52" s="714" t="n">
        <v>0</v>
      </c>
      <c r="H52" s="714" t="n">
        <v>0</v>
      </c>
      <c r="I52" s="714" t="n">
        <v>-4.5</v>
      </c>
      <c r="J52" s="714" t="n">
        <v>-287.47</v>
      </c>
      <c r="K52" s="714" t="n">
        <v>-327.98</v>
      </c>
      <c r="L52" s="714" t="n">
        <v>0</v>
      </c>
      <c r="M52" s="714" t="n">
        <v>-1260</v>
      </c>
      <c r="N52" s="714" t="n">
        <v>-1879.95</v>
      </c>
    </row>
    <row r="53">
      <c r="A53" s="141" t="inlineStr">
        <is>
          <t xml:space="preserve">          63100000    OTROS TRIBUTOS</t>
        </is>
      </c>
      <c r="B53" s="713" t="n">
        <v>2025</v>
      </c>
      <c r="C53" s="714" t="n">
        <v>0</v>
      </c>
      <c r="D53" s="714" t="n">
        <v>0</v>
      </c>
      <c r="E53" s="714" t="n">
        <v>0</v>
      </c>
      <c r="F53" s="714" t="n">
        <v>0</v>
      </c>
      <c r="G53" s="714" t="n">
        <v>0</v>
      </c>
      <c r="H53" s="714" t="n">
        <v>0</v>
      </c>
      <c r="I53" s="714" t="n">
        <v>-100.97</v>
      </c>
      <c r="J53" s="714" t="n">
        <v>0</v>
      </c>
      <c r="K53" s="714" t="n">
        <v>0</v>
      </c>
      <c r="L53" s="714" t="n">
        <v>0</v>
      </c>
      <c r="M53" s="714" t="n">
        <v>0</v>
      </c>
      <c r="N53" s="714" t="n">
        <v>-100.97</v>
      </c>
    </row>
    <row r="54">
      <c r="A54" s="141" t="inlineStr">
        <is>
          <t xml:space="preserve">          63100001    LICENCIA DE APERTURA</t>
        </is>
      </c>
      <c r="B54" s="713" t="n">
        <v>2025</v>
      </c>
      <c r="C54" s="714" t="n">
        <v>0</v>
      </c>
      <c r="D54" s="714" t="n">
        <v>0</v>
      </c>
      <c r="E54" s="714" t="n">
        <v>0</v>
      </c>
      <c r="F54" s="714" t="n">
        <v>0</v>
      </c>
      <c r="G54" s="714" t="n">
        <v>0</v>
      </c>
      <c r="H54" s="714" t="n">
        <v>0</v>
      </c>
      <c r="I54" s="714" t="n">
        <v>0</v>
      </c>
      <c r="J54" s="714" t="n">
        <v>0</v>
      </c>
      <c r="K54" s="714" t="n">
        <v>-850.98</v>
      </c>
      <c r="L54" s="714" t="n">
        <v>0</v>
      </c>
      <c r="M54" s="714" t="n">
        <v>0</v>
      </c>
      <c r="N54" s="714" t="n">
        <v>-850.98</v>
      </c>
    </row>
    <row r="55">
      <c r="A55" s="141" t="inlineStr">
        <is>
          <t xml:space="preserve">      8. Amortización de inmovilizado</t>
        </is>
      </c>
      <c r="B55" s="713" t="n">
        <v>2025</v>
      </c>
      <c r="C55" s="714" t="n">
        <v>-39.86</v>
      </c>
      <c r="D55" s="714" t="n">
        <v>-129.52</v>
      </c>
      <c r="E55" s="714" t="n">
        <v>-148.28</v>
      </c>
      <c r="F55" s="714" t="n">
        <v>-144.99</v>
      </c>
      <c r="G55" s="714" t="n">
        <v>-151.92</v>
      </c>
      <c r="H55" s="714" t="n">
        <v>-145.72</v>
      </c>
      <c r="I55" s="714" t="n">
        <v>-150.62</v>
      </c>
      <c r="J55" s="714" t="n">
        <v>-150.62</v>
      </c>
      <c r="K55" s="714" t="n">
        <v>-148.02</v>
      </c>
      <c r="L55" s="714" t="n">
        <v>-158.45</v>
      </c>
      <c r="M55" s="714" t="n">
        <v>-155.99</v>
      </c>
      <c r="N55" s="714" t="n">
        <v>-1523.99</v>
      </c>
    </row>
    <row r="56">
      <c r="A56" s="141" t="inlineStr">
        <is>
          <t xml:space="preserve">          68130001    DOT. AMORT. MAQUINARIA</t>
        </is>
      </c>
      <c r="B56" s="713" t="n">
        <v>2025</v>
      </c>
      <c r="C56" s="714" t="n">
        <v>0</v>
      </c>
      <c r="D56" s="714" t="n">
        <v>-2.6</v>
      </c>
      <c r="E56" s="714" t="n">
        <v>-3.36</v>
      </c>
      <c r="F56" s="714" t="n">
        <v>-3.25</v>
      </c>
      <c r="G56" s="714" t="n">
        <v>-3.36</v>
      </c>
      <c r="H56" s="714" t="n">
        <v>-3.25</v>
      </c>
      <c r="I56" s="714" t="n">
        <v>-3.36</v>
      </c>
      <c r="J56" s="714" t="n">
        <v>-3.36</v>
      </c>
      <c r="K56" s="714" t="n">
        <v>-3.25</v>
      </c>
      <c r="L56" s="714" t="n">
        <v>-3.36</v>
      </c>
      <c r="M56" s="714" t="n">
        <v>-3.25</v>
      </c>
      <c r="N56" s="714" t="n">
        <v>-32.4</v>
      </c>
    </row>
    <row r="57">
      <c r="A57" s="141" t="inlineStr">
        <is>
          <t xml:space="preserve">          68130002    DOT. AMORT. MAQUINARIA</t>
        </is>
      </c>
      <c r="B57" s="713" t="n">
        <v>2025</v>
      </c>
      <c r="C57" s="714" t="n">
        <v>0</v>
      </c>
      <c r="D57" s="714" t="n">
        <v>0</v>
      </c>
      <c r="E57" s="714" t="n">
        <v>0</v>
      </c>
      <c r="F57" s="714" t="n">
        <v>0</v>
      </c>
      <c r="G57" s="714" t="n">
        <v>-1.77</v>
      </c>
      <c r="H57" s="714" t="n">
        <v>0</v>
      </c>
      <c r="I57" s="714" t="n">
        <v>0</v>
      </c>
      <c r="J57" s="714" t="n">
        <v>0</v>
      </c>
      <c r="K57" s="714" t="n">
        <v>0</v>
      </c>
      <c r="L57" s="714" t="n">
        <v>0</v>
      </c>
      <c r="M57" s="714" t="n">
        <v>0</v>
      </c>
      <c r="N57" s="714" t="n">
        <v>-1.77</v>
      </c>
    </row>
    <row r="58">
      <c r="A58" s="141" t="inlineStr">
        <is>
          <t xml:space="preserve">          68130003    DOT. AMORT. MAQUINARIA</t>
        </is>
      </c>
      <c r="B58" s="713" t="n">
        <v>2025</v>
      </c>
      <c r="C58" s="714" t="n">
        <v>0</v>
      </c>
      <c r="D58" s="714" t="n">
        <v>0</v>
      </c>
      <c r="E58" s="714" t="n">
        <v>0</v>
      </c>
      <c r="F58" s="714" t="n">
        <v>0</v>
      </c>
      <c r="G58" s="714" t="n">
        <v>-0.29</v>
      </c>
      <c r="H58" s="714" t="n">
        <v>-0.73</v>
      </c>
      <c r="I58" s="714" t="n">
        <v>-0.76</v>
      </c>
      <c r="J58" s="714" t="n">
        <v>-0.76</v>
      </c>
      <c r="K58" s="714" t="n">
        <v>-0.73</v>
      </c>
      <c r="L58" s="714" t="n">
        <v>-0.76</v>
      </c>
      <c r="M58" s="714" t="n">
        <v>-0.73</v>
      </c>
      <c r="N58" s="714" t="n">
        <v>-4.76</v>
      </c>
    </row>
    <row r="59">
      <c r="A59" s="141" t="inlineStr">
        <is>
          <t xml:space="preserve">          68130004    DOT. AMORT. MAQUINARIA</t>
        </is>
      </c>
      <c r="B59" s="713" t="n">
        <v>2025</v>
      </c>
      <c r="C59" s="714" t="n">
        <v>0</v>
      </c>
      <c r="D59" s="714" t="n">
        <v>0</v>
      </c>
      <c r="E59" s="714" t="n">
        <v>0</v>
      </c>
      <c r="F59" s="714" t="n">
        <v>0</v>
      </c>
      <c r="G59" s="714" t="n">
        <v>0</v>
      </c>
      <c r="H59" s="714" t="n">
        <v>0</v>
      </c>
      <c r="I59" s="714" t="n">
        <v>0</v>
      </c>
      <c r="J59" s="714" t="n">
        <v>0</v>
      </c>
      <c r="K59" s="714" t="n">
        <v>-1.91</v>
      </c>
      <c r="L59" s="714" t="n">
        <v>-7.42</v>
      </c>
      <c r="M59" s="714" t="n">
        <v>-7.18</v>
      </c>
      <c r="N59" s="714" t="n">
        <v>-16.51</v>
      </c>
    </row>
    <row r="60">
      <c r="A60" s="141" t="inlineStr">
        <is>
          <t xml:space="preserve">          68130005    DOT. AMORT. MAQUINARIA</t>
        </is>
      </c>
      <c r="B60" s="713" t="n">
        <v>2025</v>
      </c>
      <c r="C60" s="714" t="n">
        <v>0</v>
      </c>
      <c r="D60" s="714" t="n">
        <v>0</v>
      </c>
      <c r="E60" s="714" t="n">
        <v>0</v>
      </c>
      <c r="F60" s="714" t="n">
        <v>0</v>
      </c>
      <c r="G60" s="714" t="n">
        <v>0</v>
      </c>
      <c r="H60" s="714" t="n">
        <v>0</v>
      </c>
      <c r="I60" s="714" t="n">
        <v>0</v>
      </c>
      <c r="J60" s="714" t="n">
        <v>0</v>
      </c>
      <c r="K60" s="714" t="n">
        <v>-0.39</v>
      </c>
      <c r="L60" s="714" t="n">
        <v>-0.41</v>
      </c>
      <c r="M60" s="714" t="n">
        <v>-0.39</v>
      </c>
      <c r="N60" s="714" t="n">
        <v>-1.19</v>
      </c>
    </row>
    <row r="61">
      <c r="A61" s="141" t="inlineStr">
        <is>
          <t xml:space="preserve">          68130006    DOT. AMORT. MAQUINARIA</t>
        </is>
      </c>
      <c r="B61" s="713" t="n">
        <v>2025</v>
      </c>
      <c r="C61" s="714" t="n">
        <v>0</v>
      </c>
      <c r="D61" s="714" t="n">
        <v>0</v>
      </c>
      <c r="E61" s="714" t="n">
        <v>0</v>
      </c>
      <c r="F61" s="714" t="n">
        <v>0</v>
      </c>
      <c r="G61" s="714" t="n">
        <v>0</v>
      </c>
      <c r="H61" s="714" t="n">
        <v>0</v>
      </c>
      <c r="I61" s="714" t="n">
        <v>0</v>
      </c>
      <c r="J61" s="714" t="n">
        <v>0</v>
      </c>
      <c r="K61" s="714" t="n">
        <v>0</v>
      </c>
      <c r="L61" s="714" t="n">
        <v>0</v>
      </c>
      <c r="M61" s="714" t="n">
        <v>-0.5</v>
      </c>
      <c r="N61" s="714" t="n">
        <v>-0.5</v>
      </c>
    </row>
    <row r="62">
      <c r="A62" s="141" t="inlineStr">
        <is>
          <t xml:space="preserve">          68140001    DOT. AMORT. ÚTILES Y HERRAM.</t>
        </is>
      </c>
      <c r="B62" s="713" t="n">
        <v>2025</v>
      </c>
      <c r="C62" s="714" t="n">
        <v>-0.43</v>
      </c>
      <c r="D62" s="714" t="n">
        <v>-0.38</v>
      </c>
      <c r="E62" s="714" t="n">
        <v>-0.43</v>
      </c>
      <c r="F62" s="714" t="n">
        <v>-0.41</v>
      </c>
      <c r="G62" s="714" t="n">
        <v>-0.43</v>
      </c>
      <c r="H62" s="714" t="n">
        <v>-0.41</v>
      </c>
      <c r="I62" s="714" t="n">
        <v>-0.43</v>
      </c>
      <c r="J62" s="714" t="n">
        <v>-0.43</v>
      </c>
      <c r="K62" s="714" t="n">
        <v>-0.41</v>
      </c>
      <c r="L62" s="714" t="n">
        <v>-0.43</v>
      </c>
      <c r="M62" s="714" t="n">
        <v>-0.41</v>
      </c>
      <c r="N62" s="714" t="n">
        <v>-4.6</v>
      </c>
    </row>
    <row r="63">
      <c r="A63" s="141" t="inlineStr">
        <is>
          <t xml:space="preserve">          68140002    DOT. AMORT. ÚTILES Y HERRAM.</t>
        </is>
      </c>
      <c r="B63" s="713" t="n">
        <v>2025</v>
      </c>
      <c r="C63" s="714" t="n">
        <v>-0.1</v>
      </c>
      <c r="D63" s="714" t="n">
        <v>-0.09</v>
      </c>
      <c r="E63" s="714" t="n">
        <v>-0.1</v>
      </c>
      <c r="F63" s="714" t="n">
        <v>-0.1</v>
      </c>
      <c r="G63" s="714" t="n">
        <v>-0.1</v>
      </c>
      <c r="H63" s="714" t="n">
        <v>-0.1</v>
      </c>
      <c r="I63" s="714" t="n">
        <v>-0.1</v>
      </c>
      <c r="J63" s="714" t="n">
        <v>-0.1</v>
      </c>
      <c r="K63" s="714" t="n">
        <v>-0.1</v>
      </c>
      <c r="L63" s="714" t="n">
        <v>-0.1</v>
      </c>
      <c r="M63" s="714" t="n">
        <v>-0.1</v>
      </c>
      <c r="N63" s="714" t="n">
        <v>-1.09</v>
      </c>
    </row>
    <row r="64">
      <c r="A64" s="141" t="inlineStr">
        <is>
          <t xml:space="preserve">          68140003    DOT. AMORT. ÚTILES Y HERRAM.</t>
        </is>
      </c>
      <c r="B64" s="713" t="n">
        <v>2025</v>
      </c>
      <c r="C64" s="714" t="n">
        <v>-0.05</v>
      </c>
      <c r="D64" s="714" t="n">
        <v>-0.04</v>
      </c>
      <c r="E64" s="714" t="n">
        <v>-0.05</v>
      </c>
      <c r="F64" s="714" t="n">
        <v>-0.04</v>
      </c>
      <c r="G64" s="714" t="n">
        <v>-0.05</v>
      </c>
      <c r="H64" s="714" t="n">
        <v>-0.04</v>
      </c>
      <c r="I64" s="714" t="n">
        <v>-0.05</v>
      </c>
      <c r="J64" s="714" t="n">
        <v>-0.05</v>
      </c>
      <c r="K64" s="714" t="n">
        <v>-0.04</v>
      </c>
      <c r="L64" s="714" t="n">
        <v>-0.05</v>
      </c>
      <c r="M64" s="714" t="n">
        <v>-0.04</v>
      </c>
      <c r="N64" s="714" t="n">
        <v>-0.5</v>
      </c>
    </row>
    <row r="65">
      <c r="A65" s="141" t="inlineStr">
        <is>
          <t xml:space="preserve">          68140004    DOT. AMORT. ÚTILES Y HERRAM.</t>
        </is>
      </c>
      <c r="B65" s="713" t="n">
        <v>2025</v>
      </c>
      <c r="C65" s="714" t="n">
        <v>-0.21</v>
      </c>
      <c r="D65" s="714" t="n">
        <v>-0.19</v>
      </c>
      <c r="E65" s="714" t="n">
        <v>-0.21</v>
      </c>
      <c r="F65" s="714" t="n">
        <v>-0.2</v>
      </c>
      <c r="G65" s="714" t="n">
        <v>-0.21</v>
      </c>
      <c r="H65" s="714" t="n">
        <v>-0.2</v>
      </c>
      <c r="I65" s="714" t="n">
        <v>-0.21</v>
      </c>
      <c r="J65" s="714" t="n">
        <v>-0.21</v>
      </c>
      <c r="K65" s="714" t="n">
        <v>-0.2</v>
      </c>
      <c r="L65" s="714" t="n">
        <v>-0.21</v>
      </c>
      <c r="M65" s="714" t="n">
        <v>-0.2</v>
      </c>
      <c r="N65" s="714" t="n">
        <v>-2.25</v>
      </c>
    </row>
    <row r="66">
      <c r="A66" s="141" t="inlineStr">
        <is>
          <t xml:space="preserve">          68140005    DOT. AMORT. ÚTILES Y HERRAM.</t>
        </is>
      </c>
      <c r="B66" s="713" t="n">
        <v>2025</v>
      </c>
      <c r="C66" s="714" t="n">
        <v>-0.54</v>
      </c>
      <c r="D66" s="714" t="n">
        <v>-0.49</v>
      </c>
      <c r="E66" s="714" t="n">
        <v>-0.54</v>
      </c>
      <c r="F66" s="714" t="n">
        <v>-0.52</v>
      </c>
      <c r="G66" s="714" t="n">
        <v>-0.54</v>
      </c>
      <c r="H66" s="714" t="n">
        <v>-0.52</v>
      </c>
      <c r="I66" s="714" t="n">
        <v>-0.54</v>
      </c>
      <c r="J66" s="714" t="n">
        <v>-0.54</v>
      </c>
      <c r="K66" s="714" t="n">
        <v>-0.52</v>
      </c>
      <c r="L66" s="714" t="n">
        <v>-0.54</v>
      </c>
      <c r="M66" s="714" t="n">
        <v>-0.52</v>
      </c>
      <c r="N66" s="714" t="n">
        <v>-5.81</v>
      </c>
    </row>
    <row r="67">
      <c r="A67" s="141" t="inlineStr">
        <is>
          <t xml:space="preserve">          68140006    DOT. AMORT. ÚTILES Y HERRAM.</t>
        </is>
      </c>
      <c r="B67" s="713" t="n">
        <v>2025</v>
      </c>
      <c r="C67" s="714" t="n">
        <v>-0.24</v>
      </c>
      <c r="D67" s="714" t="n">
        <v>-0.21</v>
      </c>
      <c r="E67" s="714" t="n">
        <v>-0.24</v>
      </c>
      <c r="F67" s="714" t="n">
        <v>-0.23</v>
      </c>
      <c r="G67" s="714" t="n">
        <v>-0.24</v>
      </c>
      <c r="H67" s="714" t="n">
        <v>-0.23</v>
      </c>
      <c r="I67" s="714" t="n">
        <v>-0.24</v>
      </c>
      <c r="J67" s="714" t="n">
        <v>-0.24</v>
      </c>
      <c r="K67" s="714" t="n">
        <v>-0.23</v>
      </c>
      <c r="L67" s="714" t="n">
        <v>-0.24</v>
      </c>
      <c r="M67" s="714" t="n">
        <v>-0.23</v>
      </c>
      <c r="N67" s="714" t="n">
        <v>-2.57</v>
      </c>
    </row>
    <row r="68">
      <c r="A68" s="141" t="inlineStr">
        <is>
          <t xml:space="preserve">          68140007    DOT. AMORT. ÚTILES Y HERRAM.</t>
        </is>
      </c>
      <c r="B68" s="713" t="n">
        <v>2025</v>
      </c>
      <c r="C68" s="714" t="n">
        <v>-0.6899999999999999</v>
      </c>
      <c r="D68" s="714" t="n">
        <v>-0.62</v>
      </c>
      <c r="E68" s="714" t="n">
        <v>-0.6899999999999999</v>
      </c>
      <c r="F68" s="714" t="n">
        <v>-0.67</v>
      </c>
      <c r="G68" s="714" t="n">
        <v>-0.6899999999999999</v>
      </c>
      <c r="H68" s="714" t="n">
        <v>-0.67</v>
      </c>
      <c r="I68" s="714" t="n">
        <v>-0.6899999999999999</v>
      </c>
      <c r="J68" s="714" t="n">
        <v>-0.6899999999999999</v>
      </c>
      <c r="K68" s="714" t="n">
        <v>-0.67</v>
      </c>
      <c r="L68" s="714" t="n">
        <v>-0.6899999999999999</v>
      </c>
      <c r="M68" s="714" t="n">
        <v>-0.67</v>
      </c>
      <c r="N68" s="714" t="n">
        <v>-7.44</v>
      </c>
    </row>
    <row r="69">
      <c r="A69" s="141" t="inlineStr">
        <is>
          <t xml:space="preserve">          68140008    DOT. AMORT. ÚTILES Y HERRAM.</t>
        </is>
      </c>
      <c r="B69" s="713" t="n">
        <v>2025</v>
      </c>
      <c r="C69" s="714" t="n">
        <v>-0.3</v>
      </c>
      <c r="D69" s="714" t="n">
        <v>-0.28</v>
      </c>
      <c r="E69" s="714" t="n">
        <v>-0.31</v>
      </c>
      <c r="F69" s="714" t="n">
        <v>-0.3</v>
      </c>
      <c r="G69" s="714" t="n">
        <v>-0.31</v>
      </c>
      <c r="H69" s="714" t="n">
        <v>-0.3</v>
      </c>
      <c r="I69" s="714" t="n">
        <v>-0.31</v>
      </c>
      <c r="J69" s="714" t="n">
        <v>-0.31</v>
      </c>
      <c r="K69" s="714" t="n">
        <v>-0.3</v>
      </c>
      <c r="L69" s="714" t="n">
        <v>-0.31</v>
      </c>
      <c r="M69" s="714" t="n">
        <v>-0.3</v>
      </c>
      <c r="N69" s="714" t="n">
        <v>-3.33</v>
      </c>
    </row>
    <row r="70">
      <c r="A70" s="141" t="inlineStr">
        <is>
          <t xml:space="preserve">          68140009    DOT. AMORT. ÚTILES Y HERRAM.</t>
        </is>
      </c>
      <c r="B70" s="713" t="n">
        <v>2025</v>
      </c>
      <c r="C70" s="714" t="n">
        <v>-0.1</v>
      </c>
      <c r="D70" s="714" t="n">
        <v>-0.09</v>
      </c>
      <c r="E70" s="714" t="n">
        <v>-0.1</v>
      </c>
      <c r="F70" s="714" t="n">
        <v>-0.1</v>
      </c>
      <c r="G70" s="714" t="n">
        <v>-0.1</v>
      </c>
      <c r="H70" s="714" t="n">
        <v>-0.1</v>
      </c>
      <c r="I70" s="714" t="n">
        <v>-0.1</v>
      </c>
      <c r="J70" s="714" t="n">
        <v>-0.1</v>
      </c>
      <c r="K70" s="714" t="n">
        <v>-0.1</v>
      </c>
      <c r="L70" s="714" t="n">
        <v>-0.1</v>
      </c>
      <c r="M70" s="714" t="n">
        <v>-0.1</v>
      </c>
      <c r="N70" s="714" t="n">
        <v>-1.09</v>
      </c>
    </row>
    <row r="71">
      <c r="A71" s="141" t="inlineStr">
        <is>
          <t xml:space="preserve">          68140010    DOT. AMORT. ÚTILES Y HERRAM.</t>
        </is>
      </c>
      <c r="B71" s="713" t="n">
        <v>2025</v>
      </c>
      <c r="C71" s="714" t="n">
        <v>-0.19</v>
      </c>
      <c r="D71" s="714" t="n">
        <v>-0.18</v>
      </c>
      <c r="E71" s="714" t="n">
        <v>-0.2</v>
      </c>
      <c r="F71" s="714" t="n">
        <v>-0.19</v>
      </c>
      <c r="G71" s="714" t="n">
        <v>-0.2</v>
      </c>
      <c r="H71" s="714" t="n">
        <v>-0.19</v>
      </c>
      <c r="I71" s="714" t="n">
        <v>-0.2</v>
      </c>
      <c r="J71" s="714" t="n">
        <v>-0.2</v>
      </c>
      <c r="K71" s="714" t="n">
        <v>-0.19</v>
      </c>
      <c r="L71" s="714" t="n">
        <v>-0.2</v>
      </c>
      <c r="M71" s="714" t="n">
        <v>-0.19</v>
      </c>
      <c r="N71" s="714" t="n">
        <v>-2.13</v>
      </c>
    </row>
    <row r="72">
      <c r="A72" s="141" t="inlineStr">
        <is>
          <t xml:space="preserve">          68140011    DOT. AMORT. ÚTILES Y HERRAM.</t>
        </is>
      </c>
      <c r="B72" s="713" t="n">
        <v>2025</v>
      </c>
      <c r="C72" s="714" t="n">
        <v>-0.28</v>
      </c>
      <c r="D72" s="714" t="n">
        <v>-0.26</v>
      </c>
      <c r="E72" s="714" t="n">
        <v>-0.29</v>
      </c>
      <c r="F72" s="714" t="n">
        <v>-0.28</v>
      </c>
      <c r="G72" s="714" t="n">
        <v>-0.29</v>
      </c>
      <c r="H72" s="714" t="n">
        <v>-0.28</v>
      </c>
      <c r="I72" s="714" t="n">
        <v>-0.29</v>
      </c>
      <c r="J72" s="714" t="n">
        <v>-0.29</v>
      </c>
      <c r="K72" s="714" t="n">
        <v>-0.28</v>
      </c>
      <c r="L72" s="714" t="n">
        <v>-0.29</v>
      </c>
      <c r="M72" s="714" t="n">
        <v>-0.28</v>
      </c>
      <c r="N72" s="714" t="n">
        <v>-3.11</v>
      </c>
    </row>
    <row r="73">
      <c r="A73" s="141" t="inlineStr">
        <is>
          <t xml:space="preserve">          68140012    DOT. AMORT. ÚTILES Y HERRAM.</t>
        </is>
      </c>
      <c r="B73" s="713" t="n">
        <v>2025</v>
      </c>
      <c r="C73" s="714" t="n">
        <v>-0.14</v>
      </c>
      <c r="D73" s="714" t="n">
        <v>-0.13</v>
      </c>
      <c r="E73" s="714" t="n">
        <v>-0.15</v>
      </c>
      <c r="F73" s="714" t="n">
        <v>-0.14</v>
      </c>
      <c r="G73" s="714" t="n">
        <v>-0.15</v>
      </c>
      <c r="H73" s="714" t="n">
        <v>-0.14</v>
      </c>
      <c r="I73" s="714" t="n">
        <v>-0.15</v>
      </c>
      <c r="J73" s="714" t="n">
        <v>-0.15</v>
      </c>
      <c r="K73" s="714" t="n">
        <v>-0.14</v>
      </c>
      <c r="L73" s="714" t="n">
        <v>-0.15</v>
      </c>
      <c r="M73" s="714" t="n">
        <v>-0.14</v>
      </c>
      <c r="N73" s="714" t="n">
        <v>-1.58</v>
      </c>
    </row>
    <row r="74">
      <c r="A74" s="141" t="inlineStr">
        <is>
          <t xml:space="preserve">          68140013    DOT. AMORT. ÚTILES Y HERRAM.</t>
        </is>
      </c>
      <c r="B74" s="713" t="n">
        <v>2025</v>
      </c>
      <c r="C74" s="714" t="n">
        <v>-1.94</v>
      </c>
      <c r="D74" s="714" t="n">
        <v>-1.81</v>
      </c>
      <c r="E74" s="714" t="n">
        <v>-2.01</v>
      </c>
      <c r="F74" s="714" t="n">
        <v>-1.94</v>
      </c>
      <c r="G74" s="714" t="n">
        <v>-2.01</v>
      </c>
      <c r="H74" s="714" t="n">
        <v>-1.94</v>
      </c>
      <c r="I74" s="714" t="n">
        <v>-2.01</v>
      </c>
      <c r="J74" s="714" t="n">
        <v>-2.01</v>
      </c>
      <c r="K74" s="714" t="n">
        <v>-1.94</v>
      </c>
      <c r="L74" s="714" t="n">
        <v>-2.01</v>
      </c>
      <c r="M74" s="714" t="n">
        <v>-1.94</v>
      </c>
      <c r="N74" s="714" t="n">
        <v>-21.56</v>
      </c>
    </row>
    <row r="75">
      <c r="A75" s="141" t="inlineStr">
        <is>
          <t xml:space="preserve">          68140014    DOT. AMORT. ÚTILES Y HERRAM.</t>
        </is>
      </c>
      <c r="B75" s="713" t="n">
        <v>2025</v>
      </c>
      <c r="C75" s="714" t="n">
        <v>-0.37</v>
      </c>
      <c r="D75" s="714" t="n">
        <v>-0.36</v>
      </c>
      <c r="E75" s="714" t="n">
        <v>-0.39</v>
      </c>
      <c r="F75" s="714" t="n">
        <v>-0.38</v>
      </c>
      <c r="G75" s="714" t="n">
        <v>-0.39</v>
      </c>
      <c r="H75" s="714" t="n">
        <v>-0.38</v>
      </c>
      <c r="I75" s="714" t="n">
        <v>-0.39</v>
      </c>
      <c r="J75" s="714" t="n">
        <v>-0.39</v>
      </c>
      <c r="K75" s="714" t="n">
        <v>-0.38</v>
      </c>
      <c r="L75" s="714" t="n">
        <v>-0.39</v>
      </c>
      <c r="M75" s="714" t="n">
        <v>-0.38</v>
      </c>
      <c r="N75" s="714" t="n">
        <v>-4.2</v>
      </c>
    </row>
    <row r="76">
      <c r="A76" s="141" t="inlineStr">
        <is>
          <t xml:space="preserve">          68140015    DOT. AMORT. ÚTILES Y HERRAM.</t>
        </is>
      </c>
      <c r="B76" s="713" t="n">
        <v>2025</v>
      </c>
      <c r="C76" s="714" t="n">
        <v>-0.8100000000000001</v>
      </c>
      <c r="D76" s="714" t="n">
        <v>-0.78</v>
      </c>
      <c r="E76" s="714" t="n">
        <v>-0.87</v>
      </c>
      <c r="F76" s="714" t="n">
        <v>-0.84</v>
      </c>
      <c r="G76" s="714" t="n">
        <v>-0.87</v>
      </c>
      <c r="H76" s="714" t="n">
        <v>-0.84</v>
      </c>
      <c r="I76" s="714" t="n">
        <v>-0.87</v>
      </c>
      <c r="J76" s="714" t="n">
        <v>-0.87</v>
      </c>
      <c r="K76" s="714" t="n">
        <v>-0.84</v>
      </c>
      <c r="L76" s="714" t="n">
        <v>-0.87</v>
      </c>
      <c r="M76" s="714" t="n">
        <v>-0.84</v>
      </c>
      <c r="N76" s="714" t="n">
        <v>-9.300000000000001</v>
      </c>
    </row>
    <row r="77">
      <c r="A77" s="141" t="inlineStr">
        <is>
          <t xml:space="preserve">          68140016    DOT. AMORT. ÚTILES Y HERRAM.</t>
        </is>
      </c>
      <c r="B77" s="713" t="n">
        <v>2025</v>
      </c>
      <c r="C77" s="714" t="n">
        <v>-0.22</v>
      </c>
      <c r="D77" s="714" t="n">
        <v>-0.21</v>
      </c>
      <c r="E77" s="714" t="n">
        <v>-0.23</v>
      </c>
      <c r="F77" s="714" t="n">
        <v>-0.23</v>
      </c>
      <c r="G77" s="714" t="n">
        <v>-0.23</v>
      </c>
      <c r="H77" s="714" t="n">
        <v>-0.23</v>
      </c>
      <c r="I77" s="714" t="n">
        <v>-0.23</v>
      </c>
      <c r="J77" s="714" t="n">
        <v>-0.23</v>
      </c>
      <c r="K77" s="714" t="n">
        <v>-0.23</v>
      </c>
      <c r="L77" s="714" t="n">
        <v>-0.23</v>
      </c>
      <c r="M77" s="714" t="n">
        <v>-0.23</v>
      </c>
      <c r="N77" s="714" t="n">
        <v>-2.5</v>
      </c>
    </row>
    <row r="78">
      <c r="A78" s="141" t="inlineStr">
        <is>
          <t xml:space="preserve">          68140017    DOT. AMORT. ÚTILES Y HERRAM.</t>
        </is>
      </c>
      <c r="B78" s="713" t="n">
        <v>2025</v>
      </c>
      <c r="C78" s="714" t="n">
        <v>-1.53</v>
      </c>
      <c r="D78" s="714" t="n">
        <v>-1.48</v>
      </c>
      <c r="E78" s="714" t="n">
        <v>-1.64</v>
      </c>
      <c r="F78" s="714" t="n">
        <v>-1.58</v>
      </c>
      <c r="G78" s="714" t="n">
        <v>-1.64</v>
      </c>
      <c r="H78" s="714" t="n">
        <v>-1.58</v>
      </c>
      <c r="I78" s="714" t="n">
        <v>-1.64</v>
      </c>
      <c r="J78" s="714" t="n">
        <v>-1.64</v>
      </c>
      <c r="K78" s="714" t="n">
        <v>-1.58</v>
      </c>
      <c r="L78" s="714" t="n">
        <v>-1.64</v>
      </c>
      <c r="M78" s="714" t="n">
        <v>-1.58</v>
      </c>
      <c r="N78" s="714" t="n">
        <v>-17.53</v>
      </c>
    </row>
    <row r="79">
      <c r="A79" s="141" t="inlineStr">
        <is>
          <t xml:space="preserve">          68140018    DOT. AMORT. ÚTILES Y HERRAM.</t>
        </is>
      </c>
      <c r="B79" s="713" t="n">
        <v>2025</v>
      </c>
      <c r="C79" s="714" t="n">
        <v>-0.55</v>
      </c>
      <c r="D79" s="714" t="n">
        <v>-0.67</v>
      </c>
      <c r="E79" s="714" t="n">
        <v>-0.74</v>
      </c>
      <c r="F79" s="714" t="n">
        <v>-0.71</v>
      </c>
      <c r="G79" s="714" t="n">
        <v>-0.74</v>
      </c>
      <c r="H79" s="714" t="n">
        <v>-0.71</v>
      </c>
      <c r="I79" s="714" t="n">
        <v>-0.74</v>
      </c>
      <c r="J79" s="714" t="n">
        <v>-0.74</v>
      </c>
      <c r="K79" s="714" t="n">
        <v>-0.71</v>
      </c>
      <c r="L79" s="714" t="n">
        <v>-0.74</v>
      </c>
      <c r="M79" s="714" t="n">
        <v>-0.71</v>
      </c>
      <c r="N79" s="714" t="n">
        <v>-7.76</v>
      </c>
    </row>
    <row r="80">
      <c r="A80" s="141" t="inlineStr">
        <is>
          <t xml:space="preserve">          68140019    DOT. AMORT. ÚTILES Y HERRAM.</t>
        </is>
      </c>
      <c r="B80" s="713" t="n">
        <v>2025</v>
      </c>
      <c r="C80" s="714" t="n">
        <v>-0.22</v>
      </c>
      <c r="D80" s="714" t="n">
        <v>-0.39</v>
      </c>
      <c r="E80" s="714" t="n">
        <v>-0.43</v>
      </c>
      <c r="F80" s="714" t="n">
        <v>-0.42</v>
      </c>
      <c r="G80" s="714" t="n">
        <v>-0.43</v>
      </c>
      <c r="H80" s="714" t="n">
        <v>-0.42</v>
      </c>
      <c r="I80" s="714" t="n">
        <v>-0.43</v>
      </c>
      <c r="J80" s="714" t="n">
        <v>-0.43</v>
      </c>
      <c r="K80" s="714" t="n">
        <v>-0.42</v>
      </c>
      <c r="L80" s="714" t="n">
        <v>-0.43</v>
      </c>
      <c r="M80" s="714" t="n">
        <v>-0.42</v>
      </c>
      <c r="N80" s="714" t="n">
        <v>-4.44</v>
      </c>
    </row>
    <row r="81">
      <c r="A81" s="141" t="inlineStr">
        <is>
          <t xml:space="preserve">          68140020    DOT. AMORT. ÚTILES Y HERRAM.</t>
        </is>
      </c>
      <c r="B81" s="713" t="n">
        <v>2025</v>
      </c>
      <c r="C81" s="714" t="n">
        <v>-0.74</v>
      </c>
      <c r="D81" s="714" t="n">
        <v>-1.3</v>
      </c>
      <c r="E81" s="714" t="n">
        <v>-1.44</v>
      </c>
      <c r="F81" s="714" t="n">
        <v>-1.4</v>
      </c>
      <c r="G81" s="714" t="n">
        <v>-1.44</v>
      </c>
      <c r="H81" s="714" t="n">
        <v>-1.4</v>
      </c>
      <c r="I81" s="714" t="n">
        <v>-1.44</v>
      </c>
      <c r="J81" s="714" t="n">
        <v>-1.44</v>
      </c>
      <c r="K81" s="714" t="n">
        <v>-1.4</v>
      </c>
      <c r="L81" s="714" t="n">
        <v>-1.44</v>
      </c>
      <c r="M81" s="714" t="n">
        <v>-1.4</v>
      </c>
      <c r="N81" s="714" t="n">
        <v>-14.84</v>
      </c>
    </row>
    <row r="82">
      <c r="A82" s="141" t="inlineStr">
        <is>
          <t xml:space="preserve">          68140021    DOT. AMORT. ÚTILES Y HERRAM.</t>
        </is>
      </c>
      <c r="B82" s="713" t="n">
        <v>2025</v>
      </c>
      <c r="C82" s="714" t="n">
        <v>-1.12</v>
      </c>
      <c r="D82" s="714" t="n">
        <v>-1.96</v>
      </c>
      <c r="E82" s="714" t="n">
        <v>-2.17</v>
      </c>
      <c r="F82" s="714" t="n">
        <v>-2.1</v>
      </c>
      <c r="G82" s="714" t="n">
        <v>-2.17</v>
      </c>
      <c r="H82" s="714" t="n">
        <v>-2.1</v>
      </c>
      <c r="I82" s="714" t="n">
        <v>-2.17</v>
      </c>
      <c r="J82" s="714" t="n">
        <v>-2.17</v>
      </c>
      <c r="K82" s="714" t="n">
        <v>-2.1</v>
      </c>
      <c r="L82" s="714" t="n">
        <v>-2.17</v>
      </c>
      <c r="M82" s="714" t="n">
        <v>-2.1</v>
      </c>
      <c r="N82" s="714" t="n">
        <v>-22.33</v>
      </c>
    </row>
    <row r="83">
      <c r="A83" s="141" t="inlineStr">
        <is>
          <t xml:space="preserve">          68140022    DOT. AMORT. ÚTILES Y HERRAM.</t>
        </is>
      </c>
      <c r="B83" s="713" t="n">
        <v>2025</v>
      </c>
      <c r="C83" s="714" t="n">
        <v>-1.12</v>
      </c>
      <c r="D83" s="714" t="n">
        <v>-1.96</v>
      </c>
      <c r="E83" s="714" t="n">
        <v>-2.17</v>
      </c>
      <c r="F83" s="714" t="n">
        <v>-2.1</v>
      </c>
      <c r="G83" s="714" t="n">
        <v>-2.17</v>
      </c>
      <c r="H83" s="714" t="n">
        <v>-2.1</v>
      </c>
      <c r="I83" s="714" t="n">
        <v>-2.17</v>
      </c>
      <c r="J83" s="714" t="n">
        <v>-2.17</v>
      </c>
      <c r="K83" s="714" t="n">
        <v>-2.1</v>
      </c>
      <c r="L83" s="714" t="n">
        <v>-2.17</v>
      </c>
      <c r="M83" s="714" t="n">
        <v>-2.1</v>
      </c>
      <c r="N83" s="714" t="n">
        <v>-22.33</v>
      </c>
    </row>
    <row r="84">
      <c r="A84" s="141" t="inlineStr">
        <is>
          <t xml:space="preserve">          68140023    DOT. AMORT. ÚTILES Y HERRAM.</t>
        </is>
      </c>
      <c r="B84" s="713" t="n">
        <v>2025</v>
      </c>
      <c r="C84" s="714" t="n">
        <v>-1.13</v>
      </c>
      <c r="D84" s="714" t="n">
        <v>-1.97</v>
      </c>
      <c r="E84" s="714" t="n">
        <v>-2.19</v>
      </c>
      <c r="F84" s="714" t="n">
        <v>-2.12</v>
      </c>
      <c r="G84" s="714" t="n">
        <v>-2.19</v>
      </c>
      <c r="H84" s="714" t="n">
        <v>-2.12</v>
      </c>
      <c r="I84" s="714" t="n">
        <v>-2.19</v>
      </c>
      <c r="J84" s="714" t="n">
        <v>-2.19</v>
      </c>
      <c r="K84" s="714" t="n">
        <v>-2.12</v>
      </c>
      <c r="L84" s="714" t="n">
        <v>-2.19</v>
      </c>
      <c r="M84" s="714" t="n">
        <v>-2.12</v>
      </c>
      <c r="N84" s="714" t="n">
        <v>-22.53</v>
      </c>
    </row>
    <row r="85">
      <c r="A85" s="141" t="inlineStr">
        <is>
          <t xml:space="preserve">          68140024    DOT. AMORT. ÚTILES Y HERRAM.</t>
        </is>
      </c>
      <c r="B85" s="713" t="n">
        <v>2025</v>
      </c>
      <c r="C85" s="714" t="n">
        <v>-1.13</v>
      </c>
      <c r="D85" s="714" t="n">
        <v>-1.97</v>
      </c>
      <c r="E85" s="714" t="n">
        <v>-2.19</v>
      </c>
      <c r="F85" s="714" t="n">
        <v>-2.12</v>
      </c>
      <c r="G85" s="714" t="n">
        <v>-2.19</v>
      </c>
      <c r="H85" s="714" t="n">
        <v>-2.12</v>
      </c>
      <c r="I85" s="714" t="n">
        <v>-2.19</v>
      </c>
      <c r="J85" s="714" t="n">
        <v>-2.19</v>
      </c>
      <c r="K85" s="714" t="n">
        <v>-2.12</v>
      </c>
      <c r="L85" s="714" t="n">
        <v>-2.19</v>
      </c>
      <c r="M85" s="714" t="n">
        <v>-2.12</v>
      </c>
      <c r="N85" s="714" t="n">
        <v>-22.53</v>
      </c>
    </row>
    <row r="86">
      <c r="A86" s="141" t="inlineStr">
        <is>
          <t xml:space="preserve">          68140025    DOT. AMORT. ÚTILES Y HERRAM.</t>
        </is>
      </c>
      <c r="B86" s="713" t="n">
        <v>2025</v>
      </c>
      <c r="C86" s="714" t="n">
        <v>-1.74</v>
      </c>
      <c r="D86" s="714" t="n">
        <v>-3.05</v>
      </c>
      <c r="E86" s="714" t="n">
        <v>-3.38</v>
      </c>
      <c r="F86" s="714" t="n">
        <v>-3.27</v>
      </c>
      <c r="G86" s="714" t="n">
        <v>-3.38</v>
      </c>
      <c r="H86" s="714" t="n">
        <v>-3.27</v>
      </c>
      <c r="I86" s="714" t="n">
        <v>-3.38</v>
      </c>
      <c r="J86" s="714" t="n">
        <v>-3.38</v>
      </c>
      <c r="K86" s="714" t="n">
        <v>-3.27</v>
      </c>
      <c r="L86" s="714" t="n">
        <v>-3.38</v>
      </c>
      <c r="M86" s="714" t="n">
        <v>-3.27</v>
      </c>
      <c r="N86" s="714" t="n">
        <v>-34.77</v>
      </c>
    </row>
    <row r="87">
      <c r="A87" s="141" t="inlineStr">
        <is>
          <t xml:space="preserve">          68140026    DOT. AMORT. ÚTILES Y HERRAM.</t>
        </is>
      </c>
      <c r="B87" s="713" t="n">
        <v>2025</v>
      </c>
      <c r="C87" s="714" t="n">
        <v>-1.78</v>
      </c>
      <c r="D87" s="714" t="n">
        <v>-3.13</v>
      </c>
      <c r="E87" s="714" t="n">
        <v>-3.46</v>
      </c>
      <c r="F87" s="714" t="n">
        <v>-3.35</v>
      </c>
      <c r="G87" s="714" t="n">
        <v>-3.46</v>
      </c>
      <c r="H87" s="714" t="n">
        <v>-3.35</v>
      </c>
      <c r="I87" s="714" t="n">
        <v>-3.46</v>
      </c>
      <c r="J87" s="714" t="n">
        <v>-3.46</v>
      </c>
      <c r="K87" s="714" t="n">
        <v>-3.35</v>
      </c>
      <c r="L87" s="714" t="n">
        <v>-3.46</v>
      </c>
      <c r="M87" s="714" t="n">
        <v>-3.35</v>
      </c>
      <c r="N87" s="714" t="n">
        <v>-35.61</v>
      </c>
    </row>
    <row r="88">
      <c r="A88" s="141" t="inlineStr">
        <is>
          <t xml:space="preserve">          68140027    DOT. AMORT. ÚTILES Y HERRAM.</t>
        </is>
      </c>
      <c r="B88" s="713" t="n">
        <v>2025</v>
      </c>
      <c r="C88" s="714" t="n">
        <v>-0.38</v>
      </c>
      <c r="D88" s="714" t="n">
        <v>-0.66</v>
      </c>
      <c r="E88" s="714" t="n">
        <v>-0.74</v>
      </c>
      <c r="F88" s="714" t="n">
        <v>-0.71</v>
      </c>
      <c r="G88" s="714" t="n">
        <v>-0.74</v>
      </c>
      <c r="H88" s="714" t="n">
        <v>-0.71</v>
      </c>
      <c r="I88" s="714" t="n">
        <v>-0.74</v>
      </c>
      <c r="J88" s="714" t="n">
        <v>-0.74</v>
      </c>
      <c r="K88" s="714" t="n">
        <v>-0.71</v>
      </c>
      <c r="L88" s="714" t="n">
        <v>-0.74</v>
      </c>
      <c r="M88" s="714" t="n">
        <v>-0.71</v>
      </c>
      <c r="N88" s="714" t="n">
        <v>-7.58</v>
      </c>
    </row>
    <row r="89">
      <c r="A89" s="141" t="inlineStr">
        <is>
          <t xml:space="preserve">          68140028    DOT. AMORT. ÚTILES Y HERRAM.</t>
        </is>
      </c>
      <c r="B89" s="713" t="n">
        <v>2025</v>
      </c>
      <c r="C89" s="714" t="n">
        <v>-0.87</v>
      </c>
      <c r="D89" s="714" t="n">
        <v>-1.52</v>
      </c>
      <c r="E89" s="714" t="n">
        <v>-1.69</v>
      </c>
      <c r="F89" s="714" t="n">
        <v>-1.63</v>
      </c>
      <c r="G89" s="714" t="n">
        <v>-1.69</v>
      </c>
      <c r="H89" s="714" t="n">
        <v>-1.63</v>
      </c>
      <c r="I89" s="714" t="n">
        <v>-1.69</v>
      </c>
      <c r="J89" s="714" t="n">
        <v>-1.69</v>
      </c>
      <c r="K89" s="714" t="n">
        <v>-1.63</v>
      </c>
      <c r="L89" s="714" t="n">
        <v>-1.69</v>
      </c>
      <c r="M89" s="714" t="n">
        <v>-1.63</v>
      </c>
      <c r="N89" s="714" t="n">
        <v>-17.36</v>
      </c>
    </row>
    <row r="90">
      <c r="A90" s="141" t="inlineStr">
        <is>
          <t xml:space="preserve">          68140029    DOT. AMORT. ÚTILES Y HERRAM.</t>
        </is>
      </c>
      <c r="B90" s="713" t="n">
        <v>2025</v>
      </c>
      <c r="C90" s="714" t="n">
        <v>-0.18</v>
      </c>
      <c r="D90" s="714" t="n">
        <v>-0.32</v>
      </c>
      <c r="E90" s="714" t="n">
        <v>-0.35</v>
      </c>
      <c r="F90" s="714" t="n">
        <v>-0.34</v>
      </c>
      <c r="G90" s="714" t="n">
        <v>-0.35</v>
      </c>
      <c r="H90" s="714" t="n">
        <v>-0.34</v>
      </c>
      <c r="I90" s="714" t="n">
        <v>-0.35</v>
      </c>
      <c r="J90" s="714" t="n">
        <v>-0.35</v>
      </c>
      <c r="K90" s="714" t="n">
        <v>-0.34</v>
      </c>
      <c r="L90" s="714" t="n">
        <v>-0.35</v>
      </c>
      <c r="M90" s="714" t="n">
        <v>-0.34</v>
      </c>
      <c r="N90" s="714" t="n">
        <v>-3.61</v>
      </c>
    </row>
    <row r="91">
      <c r="A91" s="141" t="inlineStr">
        <is>
          <t xml:space="preserve">          68140030    DOT. AMORT. ÚTILES Y HERRAM.</t>
        </is>
      </c>
      <c r="B91" s="713" t="n">
        <v>2025</v>
      </c>
      <c r="C91" s="714" t="n">
        <v>-0.09</v>
      </c>
      <c r="D91" s="714" t="n">
        <v>-0.15</v>
      </c>
      <c r="E91" s="714" t="n">
        <v>-0.17</v>
      </c>
      <c r="F91" s="714" t="n">
        <v>-0.16</v>
      </c>
      <c r="G91" s="714" t="n">
        <v>-0.17</v>
      </c>
      <c r="H91" s="714" t="n">
        <v>-0.16</v>
      </c>
      <c r="I91" s="714" t="n">
        <v>-0.17</v>
      </c>
      <c r="J91" s="714" t="n">
        <v>-0.17</v>
      </c>
      <c r="K91" s="714" t="n">
        <v>-0.16</v>
      </c>
      <c r="L91" s="714" t="n">
        <v>-0.17</v>
      </c>
      <c r="M91" s="714" t="n">
        <v>-0.16</v>
      </c>
      <c r="N91" s="714" t="n">
        <v>-1.73</v>
      </c>
    </row>
    <row r="92">
      <c r="A92" s="141" t="inlineStr">
        <is>
          <t xml:space="preserve">          68140031    DOT. AMORT. ÚTILES Y HERRAM.</t>
        </is>
      </c>
      <c r="B92" s="713" t="n">
        <v>2025</v>
      </c>
      <c r="C92" s="714" t="n">
        <v>-0.25</v>
      </c>
      <c r="D92" s="714" t="n">
        <v>-0.44</v>
      </c>
      <c r="E92" s="714" t="n">
        <v>-0.48</v>
      </c>
      <c r="F92" s="714" t="n">
        <v>-0.47</v>
      </c>
      <c r="G92" s="714" t="n">
        <v>-0.48</v>
      </c>
      <c r="H92" s="714" t="n">
        <v>-0.47</v>
      </c>
      <c r="I92" s="714" t="n">
        <v>-0.48</v>
      </c>
      <c r="J92" s="714" t="n">
        <v>-0.48</v>
      </c>
      <c r="K92" s="714" t="n">
        <v>-0.47</v>
      </c>
      <c r="L92" s="714" t="n">
        <v>-0.48</v>
      </c>
      <c r="M92" s="714" t="n">
        <v>-0.47</v>
      </c>
      <c r="N92" s="714" t="n">
        <v>-4.97</v>
      </c>
    </row>
    <row r="93">
      <c r="A93" s="141" t="inlineStr">
        <is>
          <t xml:space="preserve">          68140032    DOT. AMORT. ÚTILES Y HERRAM.</t>
        </is>
      </c>
      <c r="B93" s="713" t="n">
        <v>2025</v>
      </c>
      <c r="C93" s="714" t="n">
        <v>-0.22</v>
      </c>
      <c r="D93" s="714" t="n">
        <v>-0.38</v>
      </c>
      <c r="E93" s="714" t="n">
        <v>-0.42</v>
      </c>
      <c r="F93" s="714" t="n">
        <v>-0.41</v>
      </c>
      <c r="G93" s="714" t="n">
        <v>-0.42</v>
      </c>
      <c r="H93" s="714" t="n">
        <v>-0.41</v>
      </c>
      <c r="I93" s="714" t="n">
        <v>-0.42</v>
      </c>
      <c r="J93" s="714" t="n">
        <v>-0.42</v>
      </c>
      <c r="K93" s="714" t="n">
        <v>-0.41</v>
      </c>
      <c r="L93" s="714" t="n">
        <v>-0.42</v>
      </c>
      <c r="M93" s="714" t="n">
        <v>-0.41</v>
      </c>
      <c r="N93" s="714" t="n">
        <v>-4.34</v>
      </c>
    </row>
    <row r="94">
      <c r="A94" s="141" t="inlineStr">
        <is>
          <t xml:space="preserve">          68140033    DOT. AMORT. ÚTILES Y HERRAM.</t>
        </is>
      </c>
      <c r="B94" s="713" t="n">
        <v>2025</v>
      </c>
      <c r="C94" s="714" t="n">
        <v>-0.31</v>
      </c>
      <c r="D94" s="714" t="n">
        <v>-0.58</v>
      </c>
      <c r="E94" s="714" t="n">
        <v>-0.64</v>
      </c>
      <c r="F94" s="714" t="n">
        <v>-0.62</v>
      </c>
      <c r="G94" s="714" t="n">
        <v>-0.64</v>
      </c>
      <c r="H94" s="714" t="n">
        <v>-0.62</v>
      </c>
      <c r="I94" s="714" t="n">
        <v>-0.64</v>
      </c>
      <c r="J94" s="714" t="n">
        <v>-0.64</v>
      </c>
      <c r="K94" s="714" t="n">
        <v>-0.62</v>
      </c>
      <c r="L94" s="714" t="n">
        <v>-0.64</v>
      </c>
      <c r="M94" s="714" t="n">
        <v>-0.62</v>
      </c>
      <c r="N94" s="714" t="n">
        <v>-6.57</v>
      </c>
    </row>
    <row r="95">
      <c r="A95" s="141" t="inlineStr">
        <is>
          <t xml:space="preserve">          68140034    DOT. AMORT. ÚTILES Y HERRAM.</t>
        </is>
      </c>
      <c r="B95" s="713" t="n">
        <v>2025</v>
      </c>
      <c r="C95" s="714" t="n">
        <v>-1.51</v>
      </c>
      <c r="D95" s="714" t="n">
        <v>-2.82</v>
      </c>
      <c r="E95" s="714" t="n">
        <v>-3.12</v>
      </c>
      <c r="F95" s="714" t="n">
        <v>-3.02</v>
      </c>
      <c r="G95" s="714" t="n">
        <v>-3.12</v>
      </c>
      <c r="H95" s="714" t="n">
        <v>-3.02</v>
      </c>
      <c r="I95" s="714" t="n">
        <v>-3.12</v>
      </c>
      <c r="J95" s="714" t="n">
        <v>-3.12</v>
      </c>
      <c r="K95" s="714" t="n">
        <v>-3.02</v>
      </c>
      <c r="L95" s="714" t="n">
        <v>-3.12</v>
      </c>
      <c r="M95" s="714" t="n">
        <v>-3.02</v>
      </c>
      <c r="N95" s="714" t="n">
        <v>-32.01</v>
      </c>
    </row>
    <row r="96">
      <c r="A96" s="141" t="inlineStr">
        <is>
          <t xml:space="preserve">          68140035    DOT. AMORT. ÚTILES Y HERRAM.</t>
        </is>
      </c>
      <c r="B96" s="713" t="n">
        <v>2025</v>
      </c>
      <c r="C96" s="714" t="n">
        <v>-0.36</v>
      </c>
      <c r="D96" s="714" t="n">
        <v>-0.67</v>
      </c>
      <c r="E96" s="714" t="n">
        <v>-0.74</v>
      </c>
      <c r="F96" s="714" t="n">
        <v>-0.72</v>
      </c>
      <c r="G96" s="714" t="n">
        <v>-0.74</v>
      </c>
      <c r="H96" s="714" t="n">
        <v>-0.72</v>
      </c>
      <c r="I96" s="714" t="n">
        <v>-0.74</v>
      </c>
      <c r="J96" s="714" t="n">
        <v>-0.74</v>
      </c>
      <c r="K96" s="714" t="n">
        <v>-0.72</v>
      </c>
      <c r="L96" s="714" t="n">
        <v>-0.74</v>
      </c>
      <c r="M96" s="714" t="n">
        <v>-0.72</v>
      </c>
      <c r="N96" s="714" t="n">
        <v>-7.61</v>
      </c>
    </row>
    <row r="97">
      <c r="A97" s="141" t="inlineStr">
        <is>
          <t xml:space="preserve">          68140036    DOT. AMORT. ÚTILES Y HERRAM.</t>
        </is>
      </c>
      <c r="B97" s="713" t="n">
        <v>2025</v>
      </c>
      <c r="C97" s="714" t="n">
        <v>-0.16</v>
      </c>
      <c r="D97" s="714" t="n">
        <v>-0.65</v>
      </c>
      <c r="E97" s="714" t="n">
        <v>-0.73</v>
      </c>
      <c r="F97" s="714" t="n">
        <v>-0.7</v>
      </c>
      <c r="G97" s="714" t="n">
        <v>-0.73</v>
      </c>
      <c r="H97" s="714" t="n">
        <v>-0.7</v>
      </c>
      <c r="I97" s="714" t="n">
        <v>-0.73</v>
      </c>
      <c r="J97" s="714" t="n">
        <v>-0.73</v>
      </c>
      <c r="K97" s="714" t="n">
        <v>-0.7</v>
      </c>
      <c r="L97" s="714" t="n">
        <v>-0.73</v>
      </c>
      <c r="M97" s="714" t="n">
        <v>-0.7</v>
      </c>
      <c r="N97" s="714" t="n">
        <v>-7.26</v>
      </c>
    </row>
    <row r="98">
      <c r="A98" s="141" t="inlineStr">
        <is>
          <t xml:space="preserve">          68140037    DOT. AMORT. ÚTILES Y HERRAM.</t>
        </is>
      </c>
      <c r="B98" s="713" t="n">
        <v>2025</v>
      </c>
      <c r="C98" s="714" t="n">
        <v>-0.06</v>
      </c>
      <c r="D98" s="714" t="n">
        <v>-0.27</v>
      </c>
      <c r="E98" s="714" t="n">
        <v>-0.3</v>
      </c>
      <c r="F98" s="714" t="n">
        <v>-0.29</v>
      </c>
      <c r="G98" s="714" t="n">
        <v>-0.3</v>
      </c>
      <c r="H98" s="714" t="n">
        <v>-0.29</v>
      </c>
      <c r="I98" s="714" t="n">
        <v>-0.3</v>
      </c>
      <c r="J98" s="714" t="n">
        <v>-0.3</v>
      </c>
      <c r="K98" s="714" t="n">
        <v>-0.29</v>
      </c>
      <c r="L98" s="714" t="n">
        <v>-0.3</v>
      </c>
      <c r="M98" s="714" t="n">
        <v>-0.29</v>
      </c>
      <c r="N98" s="714" t="n">
        <v>-2.99</v>
      </c>
    </row>
    <row r="99">
      <c r="A99" s="141" t="inlineStr">
        <is>
          <t xml:space="preserve">          68140038    DOT. AMORT. ÚTILES Y HERRAM.</t>
        </is>
      </c>
      <c r="B99" s="713" t="n">
        <v>2025</v>
      </c>
      <c r="C99" s="714" t="n">
        <v>-0.19</v>
      </c>
      <c r="D99" s="714" t="n">
        <v>-0.78</v>
      </c>
      <c r="E99" s="714" t="n">
        <v>-0.86</v>
      </c>
      <c r="F99" s="714" t="n">
        <v>-0.84</v>
      </c>
      <c r="G99" s="714" t="n">
        <v>-0.86</v>
      </c>
      <c r="H99" s="714" t="n">
        <v>-0.84</v>
      </c>
      <c r="I99" s="714" t="n">
        <v>-0.86</v>
      </c>
      <c r="J99" s="714" t="n">
        <v>-0.86</v>
      </c>
      <c r="K99" s="714" t="n">
        <v>-0.84</v>
      </c>
      <c r="L99" s="714" t="n">
        <v>-0.86</v>
      </c>
      <c r="M99" s="714" t="n">
        <v>-0.84</v>
      </c>
      <c r="N99" s="714" t="n">
        <v>-8.630000000000001</v>
      </c>
    </row>
    <row r="100">
      <c r="A100" s="141" t="inlineStr">
        <is>
          <t xml:space="preserve">          68140039    DOT. AMORT. ÚTILES Y HERRAM.</t>
        </is>
      </c>
      <c r="B100" s="713" t="n">
        <v>2025</v>
      </c>
      <c r="C100" s="714" t="n">
        <v>-0.43</v>
      </c>
      <c r="D100" s="714" t="n">
        <v>-1.73</v>
      </c>
      <c r="E100" s="714" t="n">
        <v>-1.92</v>
      </c>
      <c r="F100" s="714" t="n">
        <v>-1.86</v>
      </c>
      <c r="G100" s="714" t="n">
        <v>-1.92</v>
      </c>
      <c r="H100" s="714" t="n">
        <v>-1.86</v>
      </c>
      <c r="I100" s="714" t="n">
        <v>-1.92</v>
      </c>
      <c r="J100" s="714" t="n">
        <v>-1.92</v>
      </c>
      <c r="K100" s="714" t="n">
        <v>-1.86</v>
      </c>
      <c r="L100" s="714" t="n">
        <v>-1.92</v>
      </c>
      <c r="M100" s="714" t="n">
        <v>-1.86</v>
      </c>
      <c r="N100" s="714" t="n">
        <v>-19.2</v>
      </c>
    </row>
    <row r="101">
      <c r="A101" s="141" t="inlineStr">
        <is>
          <t xml:space="preserve">          68140040    DOT. AMORT. ÚTILES Y HERRAM.</t>
        </is>
      </c>
      <c r="B101" s="713" t="n">
        <v>2025</v>
      </c>
      <c r="C101" s="714" t="n">
        <v>-0.05</v>
      </c>
      <c r="D101" s="714" t="n">
        <v>-0.21</v>
      </c>
      <c r="E101" s="714" t="n">
        <v>-0.24</v>
      </c>
      <c r="F101" s="714" t="n">
        <v>-0.23</v>
      </c>
      <c r="G101" s="714" t="n">
        <v>-0.24</v>
      </c>
      <c r="H101" s="714" t="n">
        <v>-0.23</v>
      </c>
      <c r="I101" s="714" t="n">
        <v>-0.24</v>
      </c>
      <c r="J101" s="714" t="n">
        <v>-0.24</v>
      </c>
      <c r="K101" s="714" t="n">
        <v>-0.23</v>
      </c>
      <c r="L101" s="714" t="n">
        <v>-0.24</v>
      </c>
      <c r="M101" s="714" t="n">
        <v>-0.23</v>
      </c>
      <c r="N101" s="714" t="n">
        <v>-2.38</v>
      </c>
    </row>
    <row r="102">
      <c r="A102" s="141" t="inlineStr">
        <is>
          <t xml:space="preserve">          68140041    DOT. AMORT. ÚTILES Y HERRAM.</t>
        </is>
      </c>
      <c r="B102" s="713" t="n">
        <v>2025</v>
      </c>
      <c r="C102" s="714" t="n">
        <v>-0.09</v>
      </c>
      <c r="D102" s="714" t="n">
        <v>-0.39</v>
      </c>
      <c r="E102" s="714" t="n">
        <v>-0.43</v>
      </c>
      <c r="F102" s="714" t="n">
        <v>-0.42</v>
      </c>
      <c r="G102" s="714" t="n">
        <v>-0.43</v>
      </c>
      <c r="H102" s="714" t="n">
        <v>-0.42</v>
      </c>
      <c r="I102" s="714" t="n">
        <v>-0.43</v>
      </c>
      <c r="J102" s="714" t="n">
        <v>-0.43</v>
      </c>
      <c r="K102" s="714" t="n">
        <v>-0.42</v>
      </c>
      <c r="L102" s="714" t="n">
        <v>-0.43</v>
      </c>
      <c r="M102" s="714" t="n">
        <v>-0.42</v>
      </c>
      <c r="N102" s="714" t="n">
        <v>-4.31</v>
      </c>
    </row>
    <row r="103">
      <c r="A103" s="141" t="inlineStr">
        <is>
          <t xml:space="preserve">          68140042    DOT. AMORT. ÚTILES Y HERRAM.</t>
        </is>
      </c>
      <c r="B103" s="713" t="n">
        <v>2025</v>
      </c>
      <c r="C103" s="714" t="n">
        <v>-0.34</v>
      </c>
      <c r="D103" s="714" t="n">
        <v>-1.37</v>
      </c>
      <c r="E103" s="714" t="n">
        <v>-1.51</v>
      </c>
      <c r="F103" s="714" t="n">
        <v>-1.46</v>
      </c>
      <c r="G103" s="714" t="n">
        <v>-1.51</v>
      </c>
      <c r="H103" s="714" t="n">
        <v>-1.46</v>
      </c>
      <c r="I103" s="714" t="n">
        <v>-1.51</v>
      </c>
      <c r="J103" s="714" t="n">
        <v>-1.51</v>
      </c>
      <c r="K103" s="714" t="n">
        <v>-1.46</v>
      </c>
      <c r="L103" s="714" t="n">
        <v>-1.51</v>
      </c>
      <c r="M103" s="714" t="n">
        <v>-1.46</v>
      </c>
      <c r="N103" s="714" t="n">
        <v>-15.1</v>
      </c>
    </row>
    <row r="104">
      <c r="A104" s="141" t="inlineStr">
        <is>
          <t xml:space="preserve">          68140044    DOT. AMORT. ÚTILES Y HERRAM.</t>
        </is>
      </c>
      <c r="B104" s="713" t="n">
        <v>2025</v>
      </c>
      <c r="C104" s="714" t="n">
        <v>-0.75</v>
      </c>
      <c r="D104" s="714" t="n">
        <v>-3.03</v>
      </c>
      <c r="E104" s="714" t="n">
        <v>-3.36</v>
      </c>
      <c r="F104" s="714" t="n">
        <v>-3.25</v>
      </c>
      <c r="G104" s="714" t="n">
        <v>-3.36</v>
      </c>
      <c r="H104" s="714" t="n">
        <v>-3.25</v>
      </c>
      <c r="I104" s="714" t="n">
        <v>-3.36</v>
      </c>
      <c r="J104" s="714" t="n">
        <v>-3.36</v>
      </c>
      <c r="K104" s="714" t="n">
        <v>-3.25</v>
      </c>
      <c r="L104" s="714" t="n">
        <v>-3.36</v>
      </c>
      <c r="M104" s="714" t="n">
        <v>-3.25</v>
      </c>
      <c r="N104" s="714" t="n">
        <v>-33.58</v>
      </c>
    </row>
    <row r="105">
      <c r="A105" s="141" t="inlineStr">
        <is>
          <t xml:space="preserve">          68140045    DOT. AMORT. ÚTILES Y HERRAM.</t>
        </is>
      </c>
      <c r="B105" s="713" t="n">
        <v>2025</v>
      </c>
      <c r="C105" s="714" t="n">
        <v>0</v>
      </c>
      <c r="D105" s="714" t="n">
        <v>-0.47</v>
      </c>
      <c r="E105" s="714" t="n">
        <v>-0.97</v>
      </c>
      <c r="F105" s="714" t="n">
        <v>-0.9399999999999999</v>
      </c>
      <c r="G105" s="714" t="n">
        <v>-0.97</v>
      </c>
      <c r="H105" s="714" t="n">
        <v>-0.9399999999999999</v>
      </c>
      <c r="I105" s="714" t="n">
        <v>-0.97</v>
      </c>
      <c r="J105" s="714" t="n">
        <v>-0.97</v>
      </c>
      <c r="K105" s="714" t="n">
        <v>-0.9399999999999999</v>
      </c>
      <c r="L105" s="714" t="n">
        <v>-0.97</v>
      </c>
      <c r="M105" s="714" t="n">
        <v>-0.9399999999999999</v>
      </c>
      <c r="N105" s="714" t="n">
        <v>-9.08</v>
      </c>
    </row>
    <row r="106">
      <c r="A106" s="141" t="inlineStr">
        <is>
          <t xml:space="preserve">          68140046    DOT. AMORT. ÚTILES Y HERRAM.</t>
        </is>
      </c>
      <c r="B106" s="713" t="n">
        <v>2025</v>
      </c>
      <c r="C106" s="714" t="n">
        <v>0</v>
      </c>
      <c r="D106" s="714" t="n">
        <v>-0.43</v>
      </c>
      <c r="E106" s="714" t="n">
        <v>-0.89</v>
      </c>
      <c r="F106" s="714" t="n">
        <v>-0.86</v>
      </c>
      <c r="G106" s="714" t="n">
        <v>-0.89</v>
      </c>
      <c r="H106" s="714" t="n">
        <v>-0.86</v>
      </c>
      <c r="I106" s="714" t="n">
        <v>-0.89</v>
      </c>
      <c r="J106" s="714" t="n">
        <v>-0.89</v>
      </c>
      <c r="K106" s="714" t="n">
        <v>-0.86</v>
      </c>
      <c r="L106" s="714" t="n">
        <v>-0.89</v>
      </c>
      <c r="M106" s="714" t="n">
        <v>-0.86</v>
      </c>
      <c r="N106" s="714" t="n">
        <v>-8.32</v>
      </c>
    </row>
    <row r="107">
      <c r="A107" s="141" t="inlineStr">
        <is>
          <t xml:space="preserve">          68140047    DOT. AMORT. ÚTILES Y HERRAM.</t>
        </is>
      </c>
      <c r="B107" s="713" t="n">
        <v>2025</v>
      </c>
      <c r="C107" s="714" t="n">
        <v>0</v>
      </c>
      <c r="D107" s="714" t="n">
        <v>-0.14</v>
      </c>
      <c r="E107" s="714" t="n">
        <v>-0.3</v>
      </c>
      <c r="F107" s="714" t="n">
        <v>-0.29</v>
      </c>
      <c r="G107" s="714" t="n">
        <v>-0.3</v>
      </c>
      <c r="H107" s="714" t="n">
        <v>-0.29</v>
      </c>
      <c r="I107" s="714" t="n">
        <v>-0.3</v>
      </c>
      <c r="J107" s="714" t="n">
        <v>-0.3</v>
      </c>
      <c r="K107" s="714" t="n">
        <v>-0.29</v>
      </c>
      <c r="L107" s="714" t="n">
        <v>-0.3</v>
      </c>
      <c r="M107" s="714" t="n">
        <v>-0.29</v>
      </c>
      <c r="N107" s="714" t="n">
        <v>-2.8</v>
      </c>
    </row>
    <row r="108">
      <c r="A108" s="141" t="inlineStr">
        <is>
          <t xml:space="preserve">          68140048    DOT. AMORT. ÚTILES Y HERRAM.</t>
        </is>
      </c>
      <c r="B108" s="713" t="n">
        <v>2025</v>
      </c>
      <c r="C108" s="714" t="n">
        <v>0</v>
      </c>
      <c r="D108" s="714" t="n">
        <v>-0.03</v>
      </c>
      <c r="E108" s="714" t="n">
        <v>-0.06</v>
      </c>
      <c r="F108" s="714" t="n">
        <v>-0.06</v>
      </c>
      <c r="G108" s="714" t="n">
        <v>-0.06</v>
      </c>
      <c r="H108" s="714" t="n">
        <v>-0.06</v>
      </c>
      <c r="I108" s="714" t="n">
        <v>-0.06</v>
      </c>
      <c r="J108" s="714" t="n">
        <v>-0.06</v>
      </c>
      <c r="K108" s="714" t="n">
        <v>-0.06</v>
      </c>
      <c r="L108" s="714" t="n">
        <v>-0.06</v>
      </c>
      <c r="M108" s="714" t="n">
        <v>-0.06</v>
      </c>
      <c r="N108" s="714" t="n">
        <v>-0.57</v>
      </c>
    </row>
    <row r="109">
      <c r="A109" s="141" t="inlineStr">
        <is>
          <t xml:space="preserve">          68140049    DOT. AMORT. ÚTILES Y HERRAM.</t>
        </is>
      </c>
      <c r="B109" s="713" t="n">
        <v>2025</v>
      </c>
      <c r="C109" s="714" t="n">
        <v>0</v>
      </c>
      <c r="D109" s="714" t="n">
        <v>-0.07000000000000001</v>
      </c>
      <c r="E109" s="714" t="n">
        <v>-0.14</v>
      </c>
      <c r="F109" s="714" t="n">
        <v>-0.14</v>
      </c>
      <c r="G109" s="714" t="n">
        <v>-0.14</v>
      </c>
      <c r="H109" s="714" t="n">
        <v>-0.14</v>
      </c>
      <c r="I109" s="714" t="n">
        <v>-0.14</v>
      </c>
      <c r="J109" s="714" t="n">
        <v>-0.14</v>
      </c>
      <c r="K109" s="714" t="n">
        <v>-0.14</v>
      </c>
      <c r="L109" s="714" t="n">
        <v>-0.14</v>
      </c>
      <c r="M109" s="714" t="n">
        <v>-0.14</v>
      </c>
      <c r="N109" s="714" t="n">
        <v>-1.33</v>
      </c>
    </row>
    <row r="110">
      <c r="A110" s="141" t="inlineStr">
        <is>
          <t xml:space="preserve">          68140050    DOT. AMORT. ÚTILES Y HERRAM.</t>
        </is>
      </c>
      <c r="B110" s="713" t="n">
        <v>2025</v>
      </c>
      <c r="C110" s="714" t="n">
        <v>0</v>
      </c>
      <c r="D110" s="714" t="n">
        <v>-0.45</v>
      </c>
      <c r="E110" s="714" t="n">
        <v>-1.18</v>
      </c>
      <c r="F110" s="714" t="n">
        <v>-1.14</v>
      </c>
      <c r="G110" s="714" t="n">
        <v>-1.18</v>
      </c>
      <c r="H110" s="714" t="n">
        <v>-1.14</v>
      </c>
      <c r="I110" s="714" t="n">
        <v>-1.18</v>
      </c>
      <c r="J110" s="714" t="n">
        <v>-1.18</v>
      </c>
      <c r="K110" s="714" t="n">
        <v>-1.14</v>
      </c>
      <c r="L110" s="714" t="n">
        <v>-1.18</v>
      </c>
      <c r="M110" s="714" t="n">
        <v>-1.14</v>
      </c>
      <c r="N110" s="714" t="n">
        <v>-10.91</v>
      </c>
    </row>
    <row r="111">
      <c r="A111" s="141" t="inlineStr">
        <is>
          <t xml:space="preserve">          68140051    DOT. AMORT. ÚTILES Y HERRAM.</t>
        </is>
      </c>
      <c r="B111" s="713" t="n">
        <v>2025</v>
      </c>
      <c r="C111" s="714" t="n">
        <v>0</v>
      </c>
      <c r="D111" s="714" t="n">
        <v>-0.28</v>
      </c>
      <c r="E111" s="714" t="n">
        <v>-0.72</v>
      </c>
      <c r="F111" s="714" t="n">
        <v>-0.7</v>
      </c>
      <c r="G111" s="714" t="n">
        <v>-0.72</v>
      </c>
      <c r="H111" s="714" t="n">
        <v>-0.7</v>
      </c>
      <c r="I111" s="714" t="n">
        <v>-0.72</v>
      </c>
      <c r="J111" s="714" t="n">
        <v>-0.72</v>
      </c>
      <c r="K111" s="714" t="n">
        <v>-0.7</v>
      </c>
      <c r="L111" s="714" t="n">
        <v>-0.72</v>
      </c>
      <c r="M111" s="714" t="n">
        <v>-0.7</v>
      </c>
      <c r="N111" s="714" t="n">
        <v>-6.68</v>
      </c>
    </row>
    <row r="112">
      <c r="A112" s="141" t="inlineStr">
        <is>
          <t xml:space="preserve">          68140052    DOT. AMORT. ÚTILES Y HERRAM.</t>
        </is>
      </c>
      <c r="B112" s="713" t="n">
        <v>2025</v>
      </c>
      <c r="C112" s="714" t="n">
        <v>0</v>
      </c>
      <c r="D112" s="714" t="n">
        <v>-0.16</v>
      </c>
      <c r="E112" s="714" t="n">
        <v>-0.43</v>
      </c>
      <c r="F112" s="714" t="n">
        <v>-0.41</v>
      </c>
      <c r="G112" s="714" t="n">
        <v>-0.43</v>
      </c>
      <c r="H112" s="714" t="n">
        <v>-0.41</v>
      </c>
      <c r="I112" s="714" t="n">
        <v>-0.43</v>
      </c>
      <c r="J112" s="714" t="n">
        <v>-0.43</v>
      </c>
      <c r="K112" s="714" t="n">
        <v>-0.41</v>
      </c>
      <c r="L112" s="714" t="n">
        <v>-0.43</v>
      </c>
      <c r="M112" s="714" t="n">
        <v>-0.41</v>
      </c>
      <c r="N112" s="714" t="n">
        <v>-3.95</v>
      </c>
    </row>
    <row r="113">
      <c r="A113" s="141" t="inlineStr">
        <is>
          <t xml:space="preserve">          68140053    DOT. AMORT. ÚTILES Y HERRAM.</t>
        </is>
      </c>
      <c r="B113" s="713" t="n">
        <v>2025</v>
      </c>
      <c r="C113" s="714" t="n">
        <v>0</v>
      </c>
      <c r="D113" s="714" t="n">
        <v>-0.11</v>
      </c>
      <c r="E113" s="714" t="n">
        <v>-0.3</v>
      </c>
      <c r="F113" s="714" t="n">
        <v>-0.29</v>
      </c>
      <c r="G113" s="714" t="n">
        <v>-0.3</v>
      </c>
      <c r="H113" s="714" t="n">
        <v>-0.29</v>
      </c>
      <c r="I113" s="714" t="n">
        <v>-0.3</v>
      </c>
      <c r="J113" s="714" t="n">
        <v>-0.3</v>
      </c>
      <c r="K113" s="714" t="n">
        <v>-0.29</v>
      </c>
      <c r="L113" s="714" t="n">
        <v>-0.3</v>
      </c>
      <c r="M113" s="714" t="n">
        <v>-0.29</v>
      </c>
      <c r="N113" s="714" t="n">
        <v>-2.77</v>
      </c>
    </row>
    <row r="114">
      <c r="A114" s="141" t="inlineStr">
        <is>
          <t xml:space="preserve">          68140054    DOT. AMORT. ÚTILES Y HERRAM.</t>
        </is>
      </c>
      <c r="B114" s="713" t="n">
        <v>2025</v>
      </c>
      <c r="C114" s="714" t="n">
        <v>0</v>
      </c>
      <c r="D114" s="714" t="n">
        <v>-0.09</v>
      </c>
      <c r="E114" s="714" t="n">
        <v>-0.25</v>
      </c>
      <c r="F114" s="714" t="n">
        <v>-0.24</v>
      </c>
      <c r="G114" s="714" t="n">
        <v>-0.25</v>
      </c>
      <c r="H114" s="714" t="n">
        <v>-0.24</v>
      </c>
      <c r="I114" s="714" t="n">
        <v>-0.25</v>
      </c>
      <c r="J114" s="714" t="n">
        <v>-0.25</v>
      </c>
      <c r="K114" s="714" t="n">
        <v>-0.24</v>
      </c>
      <c r="L114" s="714" t="n">
        <v>-0.25</v>
      </c>
      <c r="M114" s="714" t="n">
        <v>-0.24</v>
      </c>
      <c r="N114" s="714" t="n">
        <v>-2.3</v>
      </c>
    </row>
    <row r="115">
      <c r="A115" s="141" t="inlineStr">
        <is>
          <t xml:space="preserve">          68140055    DOT. AMORT. ÚTILES Y HERRAM.</t>
        </is>
      </c>
      <c r="B115" s="713" t="n">
        <v>2025</v>
      </c>
      <c r="C115" s="714" t="n">
        <v>0</v>
      </c>
      <c r="D115" s="714" t="n">
        <v>0</v>
      </c>
      <c r="E115" s="714" t="n">
        <v>-0.04</v>
      </c>
      <c r="F115" s="714" t="n">
        <v>-0.05</v>
      </c>
      <c r="G115" s="714" t="n">
        <v>-0.05</v>
      </c>
      <c r="H115" s="714" t="n">
        <v>-0.05</v>
      </c>
      <c r="I115" s="714" t="n">
        <v>-0.05</v>
      </c>
      <c r="J115" s="714" t="n">
        <v>-0.05</v>
      </c>
      <c r="K115" s="714" t="n">
        <v>-0.05</v>
      </c>
      <c r="L115" s="714" t="n">
        <v>-0.05</v>
      </c>
      <c r="M115" s="714" t="n">
        <v>-0.05</v>
      </c>
      <c r="N115" s="714" t="n">
        <v>-0.44</v>
      </c>
    </row>
    <row r="116">
      <c r="A116" s="141" t="inlineStr">
        <is>
          <t xml:space="preserve">          68140056    DOT. AMORT. ÚTILES Y HERRAM.</t>
        </is>
      </c>
      <c r="B116" s="713" t="n">
        <v>2025</v>
      </c>
      <c r="C116" s="714" t="n">
        <v>0</v>
      </c>
      <c r="D116" s="714" t="n">
        <v>0</v>
      </c>
      <c r="E116" s="714" t="n">
        <v>-0.45</v>
      </c>
      <c r="F116" s="714" t="n">
        <v>-0.48</v>
      </c>
      <c r="G116" s="714" t="n">
        <v>-0.5</v>
      </c>
      <c r="H116" s="714" t="n">
        <v>-0.48</v>
      </c>
      <c r="I116" s="714" t="n">
        <v>-0.5</v>
      </c>
      <c r="J116" s="714" t="n">
        <v>-0.5</v>
      </c>
      <c r="K116" s="714" t="n">
        <v>-0.48</v>
      </c>
      <c r="L116" s="714" t="n">
        <v>-0.5</v>
      </c>
      <c r="M116" s="714" t="n">
        <v>-0.48</v>
      </c>
      <c r="N116" s="714" t="n">
        <v>-4.37</v>
      </c>
    </row>
    <row r="117">
      <c r="A117" s="141" t="inlineStr">
        <is>
          <t xml:space="preserve">          68140057    DOT. AMORT. ÚTILES Y HERRAM.</t>
        </is>
      </c>
      <c r="B117" s="713" t="n">
        <v>2025</v>
      </c>
      <c r="C117" s="714" t="n">
        <v>0</v>
      </c>
      <c r="D117" s="714" t="n">
        <v>0</v>
      </c>
      <c r="E117" s="714" t="n">
        <v>-0.52</v>
      </c>
      <c r="F117" s="714" t="n">
        <v>-1.97</v>
      </c>
      <c r="G117" s="714" t="n">
        <v>-2.04</v>
      </c>
      <c r="H117" s="714" t="n">
        <v>-1.97</v>
      </c>
      <c r="I117" s="714" t="n">
        <v>-2.04</v>
      </c>
      <c r="J117" s="714" t="n">
        <v>-2.04</v>
      </c>
      <c r="K117" s="714" t="n">
        <v>-1.97</v>
      </c>
      <c r="L117" s="714" t="n">
        <v>-2.04</v>
      </c>
      <c r="M117" s="714" t="n">
        <v>-1.97</v>
      </c>
      <c r="N117" s="714" t="n">
        <v>-16.56</v>
      </c>
    </row>
    <row r="118">
      <c r="A118" s="141" t="inlineStr">
        <is>
          <t xml:space="preserve">          68140058    DOT. AMORT. ÚTILES Y HERRAM.</t>
        </is>
      </c>
      <c r="B118" s="713" t="n">
        <v>2025</v>
      </c>
      <c r="C118" s="714" t="n">
        <v>0</v>
      </c>
      <c r="D118" s="714" t="n">
        <v>0</v>
      </c>
      <c r="E118" s="714" t="n">
        <v>0</v>
      </c>
      <c r="F118" s="714" t="n">
        <v>0</v>
      </c>
      <c r="G118" s="714" t="n">
        <v>0</v>
      </c>
      <c r="H118" s="714" t="n">
        <v>0</v>
      </c>
      <c r="I118" s="714" t="n">
        <v>0</v>
      </c>
      <c r="J118" s="714" t="n">
        <v>0</v>
      </c>
      <c r="K118" s="714" t="n">
        <v>0</v>
      </c>
      <c r="L118" s="714" t="n">
        <v>0</v>
      </c>
      <c r="M118" s="714" t="n">
        <v>-2.2</v>
      </c>
      <c r="N118" s="714" t="n">
        <v>-2.2</v>
      </c>
    </row>
    <row r="119">
      <c r="A119" s="141" t="inlineStr">
        <is>
          <t xml:space="preserve">          68170001    DOT. AMORT. EQ. ELEC. E INF.</t>
        </is>
      </c>
      <c r="B119" s="713" t="n">
        <v>2025</v>
      </c>
      <c r="C119" s="714" t="n">
        <v>-4.52</v>
      </c>
      <c r="D119" s="714" t="n">
        <v>-5.06</v>
      </c>
      <c r="E119" s="714" t="n">
        <v>-5.6</v>
      </c>
      <c r="F119" s="714" t="n">
        <v>-5.42</v>
      </c>
      <c r="G119" s="714" t="n">
        <v>-5.6</v>
      </c>
      <c r="H119" s="714" t="n">
        <v>-5.42</v>
      </c>
      <c r="I119" s="714" t="n">
        <v>-5.6</v>
      </c>
      <c r="J119" s="714" t="n">
        <v>-5.6</v>
      </c>
      <c r="K119" s="714" t="n">
        <v>-5.42</v>
      </c>
      <c r="L119" s="714" t="n">
        <v>-5.6</v>
      </c>
      <c r="M119" s="714" t="n">
        <v>-5.42</v>
      </c>
      <c r="N119" s="714" t="n">
        <v>-59.26</v>
      </c>
    </row>
    <row r="120">
      <c r="A120" s="141" t="inlineStr">
        <is>
          <t xml:space="preserve">          68170002    DOT. AMORT. EQ. ELEC. E INF.</t>
        </is>
      </c>
      <c r="B120" s="713" t="n">
        <v>2025</v>
      </c>
      <c r="C120" s="714" t="n">
        <v>-0.08</v>
      </c>
      <c r="D120" s="714" t="n">
        <v>-0.15</v>
      </c>
      <c r="E120" s="714" t="n">
        <v>-0.17</v>
      </c>
      <c r="F120" s="714" t="n">
        <v>-0.16</v>
      </c>
      <c r="G120" s="714" t="n">
        <v>-0.17</v>
      </c>
      <c r="H120" s="714" t="n">
        <v>-0.16</v>
      </c>
      <c r="I120" s="714" t="n">
        <v>-0.17</v>
      </c>
      <c r="J120" s="714" t="n">
        <v>-0.17</v>
      </c>
      <c r="K120" s="714" t="n">
        <v>-0.16</v>
      </c>
      <c r="L120" s="714" t="n">
        <v>-0.17</v>
      </c>
      <c r="M120" s="714" t="n">
        <v>-0.16</v>
      </c>
      <c r="N120" s="714" t="n">
        <v>-1.72</v>
      </c>
    </row>
    <row r="121">
      <c r="A121" s="141" t="inlineStr">
        <is>
          <t xml:space="preserve">          68170003    DOT. AMORT. EQ. ELEC. E INF.</t>
        </is>
      </c>
      <c r="B121" s="713" t="n">
        <v>2025</v>
      </c>
      <c r="C121" s="714" t="n">
        <v>-11.35</v>
      </c>
      <c r="D121" s="714" t="n">
        <v>-79.45999999999999</v>
      </c>
      <c r="E121" s="714" t="n">
        <v>-87.97</v>
      </c>
      <c r="F121" s="714" t="n">
        <v>-85.13</v>
      </c>
      <c r="G121" s="714" t="n">
        <v>-87.97</v>
      </c>
      <c r="H121" s="714" t="n">
        <v>-85.13</v>
      </c>
      <c r="I121" s="714" t="n">
        <v>-87.97</v>
      </c>
      <c r="J121" s="714" t="n">
        <v>-87.97</v>
      </c>
      <c r="K121" s="714" t="n">
        <v>-85.13</v>
      </c>
      <c r="L121" s="714" t="n">
        <v>-87.97</v>
      </c>
      <c r="M121" s="714" t="n">
        <v>-85.13</v>
      </c>
      <c r="N121" s="714" t="n">
        <v>-871.1799999999999</v>
      </c>
    </row>
    <row r="122">
      <c r="A122" s="141" t="inlineStr">
        <is>
          <t xml:space="preserve">          68190001    DOT. AMORT. RESTO INM. MAT.</t>
        </is>
      </c>
      <c r="B122" s="713" t="n">
        <v>2025</v>
      </c>
      <c r="C122" s="714" t="n">
        <v>0</v>
      </c>
      <c r="D122" s="714" t="n">
        <v>-0.05</v>
      </c>
      <c r="E122" s="714" t="n">
        <v>-0.61</v>
      </c>
      <c r="F122" s="714" t="n">
        <v>-0.59</v>
      </c>
      <c r="G122" s="714" t="n">
        <v>-0.61</v>
      </c>
      <c r="H122" s="714" t="n">
        <v>-0.59</v>
      </c>
      <c r="I122" s="714" t="n">
        <v>-0.61</v>
      </c>
      <c r="J122" s="714" t="n">
        <v>-0.61</v>
      </c>
      <c r="K122" s="714" t="n">
        <v>-0.59</v>
      </c>
      <c r="L122" s="714" t="n">
        <v>-0.61</v>
      </c>
      <c r="M122" s="714" t="n">
        <v>-0.59</v>
      </c>
      <c r="N122" s="714" t="n">
        <v>-5.46</v>
      </c>
    </row>
    <row r="123">
      <c r="A123" s="3" t="inlineStr">
        <is>
          <t xml:space="preserve"> A) RESULTADO DE EXPLOTACIÓN</t>
        </is>
      </c>
      <c r="B123" s="713" t="n">
        <v>2025</v>
      </c>
      <c r="C123" s="714" t="n">
        <v>-25451.11</v>
      </c>
      <c r="D123" s="714" t="n">
        <v>-3215.96000000001</v>
      </c>
      <c r="E123" s="714" t="n">
        <v>12091.09</v>
      </c>
      <c r="F123" s="714" t="n">
        <v>23193.59</v>
      </c>
      <c r="G123" s="714" t="n">
        <v>7234.39</v>
      </c>
      <c r="H123" s="714" t="n">
        <v>-593.329999999992</v>
      </c>
      <c r="I123" s="714" t="n">
        <v>-39342.56</v>
      </c>
      <c r="J123" s="714" t="n">
        <v>-9212.250000000009</v>
      </c>
      <c r="K123" s="714" t="n">
        <v>25561.12</v>
      </c>
      <c r="L123" s="714" t="n">
        <v>25019.34</v>
      </c>
      <c r="M123" s="714" t="n">
        <v>9911.920000000009</v>
      </c>
      <c r="N123" s="714" t="n">
        <v>25196.2399999999</v>
      </c>
    </row>
    <row r="124">
      <c r="A124" s="141" t="inlineStr">
        <is>
          <t xml:space="preserve">      14. Gastos financieros</t>
        </is>
      </c>
      <c r="B124" s="713" t="n">
        <v>2025</v>
      </c>
      <c r="C124" s="714" t="n">
        <v>-55.21</v>
      </c>
      <c r="D124" s="714" t="n">
        <v>-49.86</v>
      </c>
      <c r="E124" s="714" t="n">
        <v>-55.21</v>
      </c>
      <c r="F124" s="714" t="n">
        <v>-53.42</v>
      </c>
      <c r="G124" s="714" t="n">
        <v>-55.21</v>
      </c>
      <c r="H124" s="714" t="n">
        <v>-53.42</v>
      </c>
      <c r="I124" s="714" t="n">
        <v>-55.21</v>
      </c>
      <c r="J124" s="714" t="n">
        <v>-55.21</v>
      </c>
      <c r="K124" s="714" t="n">
        <v>-53.41</v>
      </c>
      <c r="L124" s="714" t="n">
        <v>-33.84</v>
      </c>
      <c r="M124" s="714" t="n">
        <v>0</v>
      </c>
      <c r="N124" s="714" t="n">
        <v>-520</v>
      </c>
    </row>
    <row r="125">
      <c r="A125" s="141" t="inlineStr">
        <is>
          <t xml:space="preserve">          66200001    INTERESES PTMO EPGC</t>
        </is>
      </c>
      <c r="B125" s="713" t="n">
        <v>2025</v>
      </c>
      <c r="C125" s="714" t="n">
        <v>-55.21</v>
      </c>
      <c r="D125" s="714" t="n">
        <v>-49.86</v>
      </c>
      <c r="E125" s="714" t="n">
        <v>-55.21</v>
      </c>
      <c r="F125" s="714" t="n">
        <v>-53.42</v>
      </c>
      <c r="G125" s="714" t="n">
        <v>-55.21</v>
      </c>
      <c r="H125" s="714" t="n">
        <v>-53.42</v>
      </c>
      <c r="I125" s="714" t="n">
        <v>-55.21</v>
      </c>
      <c r="J125" s="714" t="n">
        <v>-55.21</v>
      </c>
      <c r="K125" s="714" t="n">
        <v>-53.41</v>
      </c>
      <c r="L125" s="714" t="n">
        <v>-33.84</v>
      </c>
      <c r="M125" s="714" t="n">
        <v>0</v>
      </c>
      <c r="N125" s="714" t="n">
        <v>-520</v>
      </c>
    </row>
    <row r="126">
      <c r="A126" s="3" t="inlineStr">
        <is>
          <t xml:space="preserve"> B) RESULTADO FINANCIERO</t>
        </is>
      </c>
      <c r="B126" s="713" t="n">
        <v>2025</v>
      </c>
      <c r="C126" s="714" t="n">
        <v>-55.21</v>
      </c>
      <c r="D126" s="714" t="n">
        <v>-49.86</v>
      </c>
      <c r="E126" s="714" t="n">
        <v>-55.21</v>
      </c>
      <c r="F126" s="714" t="n">
        <v>-53.42</v>
      </c>
      <c r="G126" s="714" t="n">
        <v>-55.21</v>
      </c>
      <c r="H126" s="714" t="n">
        <v>-53.42</v>
      </c>
      <c r="I126" s="714" t="n">
        <v>-55.21</v>
      </c>
      <c r="J126" s="714" t="n">
        <v>-55.21</v>
      </c>
      <c r="K126" s="714" t="n">
        <v>-53.41</v>
      </c>
      <c r="L126" s="714" t="n">
        <v>-33.84</v>
      </c>
      <c r="M126" s="714" t="n">
        <v>0</v>
      </c>
      <c r="N126" s="714" t="n">
        <v>-520</v>
      </c>
    </row>
    <row r="127">
      <c r="A127" s="3" t="inlineStr">
        <is>
          <t xml:space="preserve"> C) RESULTADO ANTES DE IMPUESTOS</t>
        </is>
      </c>
      <c r="B127" s="713" t="n">
        <v>2025</v>
      </c>
      <c r="C127" s="714" t="n">
        <v>-25506.32</v>
      </c>
      <c r="D127" s="714" t="n">
        <v>-3265.82000000001</v>
      </c>
      <c r="E127" s="714" t="n">
        <v>12035.88</v>
      </c>
      <c r="F127" s="714" t="n">
        <v>23140.17</v>
      </c>
      <c r="G127" s="714" t="n">
        <v>7179.18</v>
      </c>
      <c r="H127" s="714" t="n">
        <v>-646.749999999991</v>
      </c>
      <c r="I127" s="714" t="n">
        <v>-39397.77</v>
      </c>
      <c r="J127" s="714" t="n">
        <v>-9267.459999999999</v>
      </c>
      <c r="K127" s="714" t="n">
        <v>25507.71</v>
      </c>
      <c r="L127" s="714" t="n">
        <v>24985.5</v>
      </c>
      <c r="M127" s="714" t="n">
        <v>9911.920000000009</v>
      </c>
      <c r="N127" s="714" t="n">
        <v>24676.2399999999</v>
      </c>
    </row>
    <row r="128">
      <c r="A128" s="3" t="inlineStr">
        <is>
          <t xml:space="preserve"> D) RESULTADO DEL EJERCICIO</t>
        </is>
      </c>
      <c r="B128" s="713" t="n">
        <v>2025</v>
      </c>
      <c r="C128" s="714" t="n">
        <v>-25506.32</v>
      </c>
      <c r="D128" s="714" t="n">
        <v>-3265.82000000001</v>
      </c>
      <c r="E128" s="714" t="n">
        <v>12035.88</v>
      </c>
      <c r="F128" s="714" t="n">
        <v>23140.17</v>
      </c>
      <c r="G128" s="714" t="n">
        <v>7179.18</v>
      </c>
      <c r="H128" s="714" t="n">
        <v>-646.749999999991</v>
      </c>
      <c r="I128" s="714" t="n">
        <v>-39397.77</v>
      </c>
      <c r="J128" s="714" t="n">
        <v>-9267.459999999999</v>
      </c>
      <c r="K128" s="714" t="n">
        <v>25507.71</v>
      </c>
      <c r="L128" s="714" t="n">
        <v>24985.5</v>
      </c>
      <c r="M128" s="714" t="n">
        <v>9911.920000000009</v>
      </c>
      <c r="N128" s="714" t="n">
        <v>24676.2399999999</v>
      </c>
    </row>
    <row r="129"/>
    <row r="130"/>
    <row r="131"/>
    <row r="132" ht="18" customHeight="1" s="275">
      <c r="A132" s="8" t="inlineStr">
        <is>
          <t>* SUBJECT TO YEAR END FINANCIAL STATEMENT CLOSE ADJUSTMENTS AND AUDIT PROCESS</t>
        </is>
      </c>
    </row>
  </sheetData>
  <sheetProtection selectLockedCells="0" selectUnlockedCells="0" algorithmName="SHA-512" sheet="1" objects="1" insertRows="1" insertHyperlinks="1" autoFilter="1" scenarios="1" formatColumns="1" deleteColumns="1" insertColumns="1" pivotTables="1" deleteRows="1" formatCells="1" saltValue="82+bUSAmzFE4IVFfokQavQ==" formatRows="1" sort="1" spinCount="100000" hashValue="bKtsuZ/aDWSg0xoe8qxSBwRBWsZn6yVo5+bf9nXasc/oH/FVTOG38WH/hMgh0A1NoLP1CuPMOLAdbqhHAUqDJA=="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2023-06-30T11:49:00Z</dcterms:created>
  <dcterms:modified xmlns:dcterms="http://purl.org/dc/terms/" xmlns:xsi="http://www.w3.org/2001/XMLSchema-instance" xsi:type="dcterms:W3CDTF">2026-02-02T08:05:19Z</dcterms:modified>
  <cp:lastModifiedBy>Barry Kirk</cp:lastModifiedBy>
  <cp:lastPrinted>2023-09-13T09:53:00Z</cp:lastPrinted>
</cp:coreProperties>
</file>

<file path=docProps/custom.xml><?xml version="1.0" encoding="utf-8"?>
<Properties xmlns="http://schemas.openxmlformats.org/officeDocument/2006/custom-properties">
  <property name="ICV" fmtid="{D5CDD505-2E9C-101B-9397-08002B2CF9AE}" pid="2">
    <vt:lpwstr xmlns:vt="http://schemas.openxmlformats.org/officeDocument/2006/docPropsVTypes">65FAE289D3D64100A7CB3561455B839F_12</vt:lpwstr>
  </property>
  <property name="KSOProductBuildVer" fmtid="{D5CDD505-2E9C-101B-9397-08002B2CF9AE}" pid="3">
    <vt:lpwstr xmlns:vt="http://schemas.openxmlformats.org/officeDocument/2006/docPropsVTypes">2057-12.2.0.23196</vt:lpwstr>
  </property>
</Properties>
</file>